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Αυτό_το_βιβλίο_εργασίας"/>
  <mc:AlternateContent xmlns:mc="http://schemas.openxmlformats.org/markup-compatibility/2006">
    <mc:Choice Requires="x15">
      <x15ac:absPath xmlns:x15ac="http://schemas.microsoft.com/office/spreadsheetml/2010/11/ac" url="\\192.168.1.90\aned\LEADER 2023-2027\02. ΔΗΜΟΣΙΑ\1η ΠΡΟΣΚΛΗΣΗ\ΠΡΟΣΚΛΗΣΗ 22.07.2026\"/>
    </mc:Choice>
  </mc:AlternateContent>
  <xr:revisionPtr revIDLastSave="0" documentId="13_ncr:1_{A29F306A-7396-45FA-A734-C0D8E62A8AEB}" xr6:coauthVersionLast="47" xr6:coauthVersionMax="47" xr10:uidLastSave="{00000000-0000-0000-0000-000000000000}"/>
  <bookViews>
    <workbookView xWindow="28680" yWindow="-120" windowWidth="29040" windowHeight="15720" tabRatio="744" firstSheet="1" activeTab="6" xr2:uid="{00000000-000D-0000-FFFF-FFFF00000000}"/>
  </bookViews>
  <sheets>
    <sheet name="ΤΙΜΕΣ ΑΠΛΟΠΟΙΗΜΕΝΟΥ ΚΟΣΤΟΥΣ" sheetId="3" r:id="rId1"/>
    <sheet name="ΤΙΜΕΣ ΑΠΛΟΠ. ΚΟΣΤΟΥΣ (3 ΑΣΤΕΡ.)" sheetId="12" r:id="rId2"/>
    <sheet name="Π.1 ΠΡΟΥΠΟΛΟΓΙΣΜΟΣ ΕΡΓΟΥ" sheetId="4" r:id="rId3"/>
    <sheet name="Π.2 ΚΤΙΡΙΑΚΑ ΕΚΣΥΓΧΡ." sheetId="2" r:id="rId4"/>
    <sheet name="Π.3 ΠΕΡΙΒ.ΧΩΡ.ΧΔΣ" sheetId="10" r:id="rId5"/>
    <sheet name="Π.4 ΕΚΔΗΛΩΣΕΙΣ" sheetId="5" r:id="rId6"/>
    <sheet name="Δ.5.1 ΣΥΓΚΕΝΤΡΩΤΙΚΟΣ" sheetId="1" r:id="rId7"/>
  </sheets>
  <definedNames>
    <definedName name="_Hlk193449644" localSheetId="6">'Δ.5.1 ΣΥΓΚΕΝΤΡΩΤΙΚΟΣ'!$A$32</definedName>
    <definedName name="_xlnm.Print_Area" localSheetId="2">'Π.1 ΠΡΟΥΠΟΛΟΓΙΣΜΟΣ ΕΡΓΟΥ'!$A$1:$K$62</definedName>
    <definedName name="_xlnm.Print_Area" localSheetId="3">'Π.2 ΚΤΙΡΙΑΚΑ ΕΚΣΥΓΧΡ.'!$A$1:$E$56</definedName>
    <definedName name="_xlnm.Print_Area" localSheetId="4">'Π.3 ΠΕΡΙΒ.ΧΩΡ.ΧΔΣ'!$A:$I</definedName>
    <definedName name="_xlnm.Print_Area" localSheetId="5">'Π.4 ΕΚΔΗΛΩΣΕΙΣ'!$A:$J</definedName>
    <definedName name="_xlnm.Print_Area" localSheetId="1">'ΤΙΜΕΣ ΑΠΛΟΠ. ΚΟΣΤΟΥΣ (3 ΑΣΤΕΡ.)'!$A$1:$I$74</definedName>
    <definedName name="_xlnm.Print_Area" localSheetId="0">'ΤΙΜΕΣ ΑΠΛΟΠΟΙΗΜΕΝΟΥ ΚΟΣΤΟΥΣ'!$A$1:$I$56</definedName>
    <definedName name="_xlnm.Print_Titles" localSheetId="6">'Δ.5.1 ΣΥΓΚΕΝΤΡΩΤΙΚΟΣ'!$13:$14</definedName>
    <definedName name="_xlnm.Print_Titles" localSheetId="2">'Π.1 ΠΡΟΥΠΟΛΟΓΙΣΜΟΣ ΕΡΓΟΥ'!$12:$12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2" l="1"/>
  <c r="G66" i="12"/>
  <c r="G65" i="12"/>
  <c r="G62" i="12"/>
  <c r="G61" i="12"/>
  <c r="G60" i="12"/>
  <c r="H59" i="12"/>
  <c r="G59" i="12"/>
  <c r="G58" i="12"/>
  <c r="G57" i="12"/>
  <c r="G53" i="12"/>
  <c r="F47" i="12"/>
  <c r="C47" i="12"/>
  <c r="F46" i="12"/>
  <c r="C46" i="12"/>
  <c r="F45" i="12"/>
  <c r="C45" i="12"/>
  <c r="F44" i="12"/>
  <c r="C44" i="12"/>
  <c r="F43" i="12"/>
  <c r="C43" i="12"/>
  <c r="F42" i="12"/>
  <c r="C42" i="12"/>
  <c r="F40" i="12"/>
  <c r="C40" i="12"/>
  <c r="F39" i="12"/>
  <c r="C39" i="12"/>
  <c r="F38" i="12"/>
  <c r="C38" i="12"/>
  <c r="F37" i="12"/>
  <c r="C37" i="12"/>
  <c r="F36" i="12"/>
  <c r="C36" i="12"/>
  <c r="F35" i="12"/>
  <c r="C35" i="12"/>
  <c r="F34" i="12"/>
  <c r="C34" i="12"/>
  <c r="F33" i="12"/>
  <c r="C33" i="12"/>
  <c r="F32" i="12"/>
  <c r="C32" i="12"/>
  <c r="C28" i="12"/>
  <c r="C27" i="12"/>
  <c r="C26" i="12"/>
  <c r="C25" i="12"/>
  <c r="C24" i="12"/>
  <c r="F23" i="12"/>
  <c r="D23" i="12"/>
  <c r="G23" i="12" s="1"/>
  <c r="C23" i="12"/>
  <c r="E23" i="12" s="1"/>
  <c r="C21" i="12"/>
  <c r="F21" i="12" s="1"/>
  <c r="F20" i="12"/>
  <c r="C20" i="12"/>
  <c r="E20" i="12" s="1"/>
  <c r="C19" i="12"/>
  <c r="E19" i="12" s="1"/>
  <c r="C18" i="12"/>
  <c r="C17" i="12"/>
  <c r="C16" i="12"/>
  <c r="C15" i="12"/>
  <c r="F15" i="12" s="1"/>
  <c r="C14" i="12"/>
  <c r="C13" i="12"/>
  <c r="D13" i="12" s="1"/>
  <c r="F13" i="12" l="1"/>
  <c r="D20" i="12"/>
  <c r="I20" i="12" s="1"/>
  <c r="E13" i="12"/>
  <c r="I13" i="12"/>
  <c r="H13" i="12"/>
  <c r="G13" i="12"/>
  <c r="H17" i="12"/>
  <c r="H23" i="12"/>
  <c r="I23" i="12"/>
  <c r="D18" i="12"/>
  <c r="D28" i="12"/>
  <c r="G28" i="12" s="1"/>
  <c r="E18" i="12"/>
  <c r="D16" i="12"/>
  <c r="H16" i="12" s="1"/>
  <c r="H20" i="12"/>
  <c r="E16" i="12"/>
  <c r="D24" i="12"/>
  <c r="F16" i="12"/>
  <c r="E24" i="12"/>
  <c r="E21" i="12"/>
  <c r="I21" i="12" s="1"/>
  <c r="G24" i="12"/>
  <c r="I24" i="12"/>
  <c r="F19" i="12"/>
  <c r="D15" i="12"/>
  <c r="F17" i="12"/>
  <c r="E25" i="12"/>
  <c r="E28" i="12"/>
  <c r="D26" i="12"/>
  <c r="G26" i="12" s="1"/>
  <c r="F28" i="12"/>
  <c r="E14" i="12"/>
  <c r="F24" i="12"/>
  <c r="F14" i="12"/>
  <c r="D19" i="12"/>
  <c r="H19" i="12" s="1"/>
  <c r="G21" i="12"/>
  <c r="D17" i="12"/>
  <c r="E27" i="12"/>
  <c r="E17" i="12"/>
  <c r="D25" i="12"/>
  <c r="F27" i="12"/>
  <c r="I27" i="12" s="1"/>
  <c r="E15" i="12"/>
  <c r="G17" i="12"/>
  <c r="F25" i="12"/>
  <c r="H27" i="12"/>
  <c r="G20" i="12"/>
  <c r="F18" i="12"/>
  <c r="E26" i="12"/>
  <c r="F26" i="12"/>
  <c r="D14" i="12"/>
  <c r="D21" i="12"/>
  <c r="G14" i="12"/>
  <c r="D27" i="12"/>
  <c r="G27" i="12" s="1"/>
  <c r="G16" i="12" l="1"/>
  <c r="I18" i="12"/>
  <c r="I16" i="12"/>
  <c r="H21" i="12"/>
  <c r="H24" i="12"/>
  <c r="H26" i="12"/>
  <c r="I14" i="12"/>
  <c r="I26" i="12"/>
  <c r="I19" i="12"/>
  <c r="I28" i="12"/>
  <c r="H18" i="12"/>
  <c r="H28" i="12"/>
  <c r="G18" i="12"/>
  <c r="H25" i="12"/>
  <c r="I25" i="12"/>
  <c r="G25" i="12"/>
  <c r="H14" i="12"/>
  <c r="G19" i="12"/>
  <c r="I17" i="12"/>
  <c r="G15" i="12"/>
  <c r="I15" i="12"/>
  <c r="H15" i="12"/>
  <c r="G48" i="3" l="1"/>
  <c r="G50" i="3"/>
  <c r="G49" i="3"/>
  <c r="G44" i="3"/>
  <c r="C38" i="3" l="1"/>
  <c r="C37" i="3"/>
  <c r="C36" i="3"/>
  <c r="C35" i="3"/>
  <c r="C34" i="3"/>
  <c r="C33" i="3"/>
  <c r="C31" i="3"/>
  <c r="C30" i="3"/>
  <c r="C29" i="3"/>
  <c r="C28" i="3"/>
  <c r="C27" i="3"/>
  <c r="C26" i="3"/>
  <c r="C25" i="3"/>
  <c r="C24" i="3"/>
  <c r="C23" i="3"/>
  <c r="C19" i="3"/>
  <c r="C18" i="3"/>
  <c r="C17" i="3"/>
  <c r="C15" i="3"/>
  <c r="C14" i="3"/>
  <c r="C13" i="3"/>
  <c r="E15" i="4" s="1"/>
  <c r="F19" i="3" l="1"/>
  <c r="E19" i="3"/>
  <c r="D19" i="3"/>
  <c r="G19" i="3" s="1"/>
  <c r="F18" i="3"/>
  <c r="E18" i="3"/>
  <c r="D18" i="3"/>
  <c r="G18" i="3" s="1"/>
  <c r="F17" i="3"/>
  <c r="E17" i="3"/>
  <c r="D17" i="3"/>
  <c r="F15" i="3"/>
  <c r="F14" i="3"/>
  <c r="E14" i="3"/>
  <c r="D14" i="3"/>
  <c r="H14" i="3" s="1"/>
  <c r="F13" i="3"/>
  <c r="E13" i="3"/>
  <c r="D13" i="3"/>
  <c r="G13" i="3" s="1"/>
  <c r="H17" i="3" l="1"/>
  <c r="I18" i="3"/>
  <c r="I13" i="3"/>
  <c r="I17" i="3"/>
  <c r="I19" i="3"/>
  <c r="G17" i="3"/>
  <c r="H18" i="3"/>
  <c r="H19" i="3"/>
  <c r="H13" i="3"/>
  <c r="D15" i="3"/>
  <c r="E15" i="3"/>
  <c r="I14" i="3"/>
  <c r="G14" i="3"/>
  <c r="D7" i="1"/>
  <c r="D8" i="1"/>
  <c r="D9" i="1"/>
  <c r="D10" i="1"/>
  <c r="D6" i="1"/>
  <c r="C7" i="10"/>
  <c r="C8" i="10"/>
  <c r="C9" i="10"/>
  <c r="C10" i="10"/>
  <c r="C6" i="10"/>
  <c r="C7" i="2"/>
  <c r="C8" i="2"/>
  <c r="C9" i="2"/>
  <c r="C10" i="2"/>
  <c r="C6" i="2"/>
  <c r="F33" i="4"/>
  <c r="G33" i="4" s="1"/>
  <c r="F27" i="4"/>
  <c r="G27" i="4" s="1"/>
  <c r="H27" i="4" s="1"/>
  <c r="F18" i="4"/>
  <c r="G18" i="4" s="1"/>
  <c r="F19" i="4"/>
  <c r="G19" i="4" s="1"/>
  <c r="F20" i="4"/>
  <c r="G20" i="4" s="1"/>
  <c r="H20" i="4" s="1"/>
  <c r="F21" i="4"/>
  <c r="G21" i="4" s="1"/>
  <c r="F22" i="4"/>
  <c r="G22" i="4" s="1"/>
  <c r="F23" i="4"/>
  <c r="G23" i="4" s="1"/>
  <c r="F24" i="4"/>
  <c r="G24" i="4" s="1"/>
  <c r="H24" i="4" s="1"/>
  <c r="F25" i="4"/>
  <c r="G25" i="4" s="1"/>
  <c r="F26" i="4"/>
  <c r="G26" i="4" s="1"/>
  <c r="F30" i="3"/>
  <c r="F27" i="3"/>
  <c r="F26" i="3"/>
  <c r="F17" i="5"/>
  <c r="G17" i="5" s="1"/>
  <c r="F18" i="5"/>
  <c r="G18" i="5" s="1"/>
  <c r="F19" i="5"/>
  <c r="G19" i="5"/>
  <c r="H19" i="5" s="1"/>
  <c r="F20" i="5"/>
  <c r="G20" i="5" s="1"/>
  <c r="H20" i="5" s="1"/>
  <c r="F21" i="5"/>
  <c r="G21" i="5" s="1"/>
  <c r="I15" i="5"/>
  <c r="F28" i="3"/>
  <c r="F29" i="3"/>
  <c r="F31" i="3"/>
  <c r="C55" i="2"/>
  <c r="E54" i="2"/>
  <c r="E53" i="2"/>
  <c r="E52" i="2"/>
  <c r="E51" i="2"/>
  <c r="E50" i="2"/>
  <c r="E49" i="2"/>
  <c r="E48" i="2"/>
  <c r="E47" i="2"/>
  <c r="E46" i="2"/>
  <c r="E45" i="2"/>
  <c r="E44" i="2"/>
  <c r="E43" i="2"/>
  <c r="E42" i="2"/>
  <c r="E41" i="2"/>
  <c r="E40" i="2"/>
  <c r="E38" i="2"/>
  <c r="E37" i="2"/>
  <c r="E16" i="2"/>
  <c r="F36" i="3"/>
  <c r="F37" i="3"/>
  <c r="F38" i="3"/>
  <c r="F24" i="10"/>
  <c r="G24" i="10" s="1"/>
  <c r="H24" i="10" s="1"/>
  <c r="F23" i="10"/>
  <c r="G23" i="10" s="1"/>
  <c r="F22" i="10"/>
  <c r="G22" i="10" s="1"/>
  <c r="F21" i="10"/>
  <c r="F20" i="10"/>
  <c r="G20" i="10" s="1"/>
  <c r="F19" i="10"/>
  <c r="G19" i="10" s="1"/>
  <c r="F18" i="10"/>
  <c r="G18" i="10" s="1"/>
  <c r="F17" i="10"/>
  <c r="G17" i="10" s="1"/>
  <c r="H17" i="10" s="1"/>
  <c r="F16" i="10"/>
  <c r="G16" i="10" s="1"/>
  <c r="H16" i="10" s="1"/>
  <c r="F15" i="10"/>
  <c r="G15" i="10" s="1"/>
  <c r="F14" i="10"/>
  <c r="G14" i="10" s="1"/>
  <c r="C34" i="2"/>
  <c r="E17" i="2"/>
  <c r="E19" i="2"/>
  <c r="E20" i="2"/>
  <c r="E21" i="2"/>
  <c r="E22" i="2"/>
  <c r="E23" i="2"/>
  <c r="E24" i="2"/>
  <c r="E25" i="2"/>
  <c r="E26" i="2"/>
  <c r="E27" i="2"/>
  <c r="E28" i="2"/>
  <c r="E29" i="2"/>
  <c r="E30" i="2"/>
  <c r="E31" i="2"/>
  <c r="E32" i="2"/>
  <c r="E33" i="2"/>
  <c r="I41" i="4"/>
  <c r="I35" i="4"/>
  <c r="I28" i="4"/>
  <c r="F17" i="4"/>
  <c r="G17" i="4"/>
  <c r="H17" i="4" s="1"/>
  <c r="F16" i="4"/>
  <c r="G16" i="4" s="1"/>
  <c r="F15" i="4"/>
  <c r="G15" i="4" s="1"/>
  <c r="H15" i="4" s="1"/>
  <c r="I14" i="4"/>
  <c r="F16" i="5"/>
  <c r="G16" i="5" s="1"/>
  <c r="F22" i="5"/>
  <c r="G22" i="5" s="1"/>
  <c r="H22" i="5" s="1"/>
  <c r="F45" i="4"/>
  <c r="G45" i="4" s="1"/>
  <c r="H45" i="4" s="1"/>
  <c r="F46" i="4"/>
  <c r="G46" i="4"/>
  <c r="H46" i="4" s="1"/>
  <c r="F53" i="4"/>
  <c r="G53" i="4" s="1"/>
  <c r="F52" i="4"/>
  <c r="G52" i="4" s="1"/>
  <c r="H52" i="4" s="1"/>
  <c r="F51" i="4"/>
  <c r="G51" i="4" s="1"/>
  <c r="H51" i="4" s="1"/>
  <c r="F50" i="4"/>
  <c r="G50" i="4" s="1"/>
  <c r="H50" i="4" s="1"/>
  <c r="F49" i="4"/>
  <c r="G49" i="4" s="1"/>
  <c r="H49" i="4" s="1"/>
  <c r="F48" i="4"/>
  <c r="G48" i="4" s="1"/>
  <c r="F61" i="4"/>
  <c r="G61" i="4" s="1"/>
  <c r="H61" i="4" s="1"/>
  <c r="F60" i="4"/>
  <c r="F59" i="4"/>
  <c r="G59" i="4"/>
  <c r="F58" i="4"/>
  <c r="G58" i="4" s="1"/>
  <c r="H58" i="4" s="1"/>
  <c r="F57" i="4"/>
  <c r="G57" i="4" s="1"/>
  <c r="F56" i="4"/>
  <c r="G56" i="4" s="1"/>
  <c r="H56" i="4" s="1"/>
  <c r="F44" i="4"/>
  <c r="G44" i="4" s="1"/>
  <c r="H44" i="4" s="1"/>
  <c r="F43" i="4"/>
  <c r="G43" i="4" s="1"/>
  <c r="F42" i="4"/>
  <c r="H42" i="4" s="1"/>
  <c r="F40" i="4"/>
  <c r="G40" i="4" s="1"/>
  <c r="H40" i="4" s="1"/>
  <c r="F39" i="4"/>
  <c r="F38" i="4"/>
  <c r="G38" i="4" s="1"/>
  <c r="F37" i="4"/>
  <c r="G37" i="4" s="1"/>
  <c r="F36" i="4"/>
  <c r="G36" i="4" s="1"/>
  <c r="F34" i="4"/>
  <c r="F32" i="4"/>
  <c r="G32" i="4" s="1"/>
  <c r="H32" i="4" s="1"/>
  <c r="F31" i="4"/>
  <c r="G31" i="4" s="1"/>
  <c r="H31" i="4" s="1"/>
  <c r="F30" i="4"/>
  <c r="G30" i="4" s="1"/>
  <c r="F29" i="4"/>
  <c r="G29" i="4" s="1"/>
  <c r="H29" i="4" s="1"/>
  <c r="F54" i="4"/>
  <c r="G54" i="4" s="1"/>
  <c r="H54" i="4" s="1"/>
  <c r="F35" i="3"/>
  <c r="G42" i="4"/>
  <c r="I47" i="4"/>
  <c r="F34" i="3"/>
  <c r="F33" i="3"/>
  <c r="F23" i="3"/>
  <c r="F25" i="3"/>
  <c r="F24" i="3"/>
  <c r="I55" i="4"/>
  <c r="E25" i="1"/>
  <c r="D25" i="1"/>
  <c r="F21" i="1" s="1"/>
  <c r="H59" i="4" l="1"/>
  <c r="E55" i="2"/>
  <c r="H20" i="10"/>
  <c r="F18" i="1"/>
  <c r="F20" i="1"/>
  <c r="H18" i="5"/>
  <c r="H16" i="5"/>
  <c r="F15" i="5"/>
  <c r="F23" i="5" s="1"/>
  <c r="F25" i="10"/>
  <c r="C27" i="10" s="1"/>
  <c r="C29" i="10" s="1"/>
  <c r="H19" i="10"/>
  <c r="G21" i="10"/>
  <c r="H21" i="10" s="1"/>
  <c r="E34" i="2"/>
  <c r="H23" i="4"/>
  <c r="I23" i="5"/>
  <c r="H43" i="4"/>
  <c r="H41" i="4" s="1"/>
  <c r="G41" i="4"/>
  <c r="G15" i="5"/>
  <c r="G23" i="5" s="1"/>
  <c r="F19" i="1"/>
  <c r="F22" i="1"/>
  <c r="F14" i="4"/>
  <c r="G39" i="4"/>
  <c r="G35" i="4" s="1"/>
  <c r="G47" i="4"/>
  <c r="H17" i="5"/>
  <c r="F23" i="1"/>
  <c r="I22" i="5"/>
  <c r="F24" i="1"/>
  <c r="F16" i="1"/>
  <c r="F17" i="1"/>
  <c r="F15" i="1"/>
  <c r="H22" i="10"/>
  <c r="H16" i="4"/>
  <c r="H23" i="10"/>
  <c r="H21" i="5"/>
  <c r="F41" i="4"/>
  <c r="H18" i="10"/>
  <c r="H26" i="4"/>
  <c r="H53" i="4"/>
  <c r="I54" i="4"/>
  <c r="I62" i="4" s="1"/>
  <c r="H14" i="10"/>
  <c r="F25" i="1"/>
  <c r="H15" i="10"/>
  <c r="H22" i="4"/>
  <c r="H38" i="4"/>
  <c r="I15" i="3"/>
  <c r="H18" i="4"/>
  <c r="G14" i="4"/>
  <c r="F35" i="4"/>
  <c r="F55" i="4"/>
  <c r="H37" i="4"/>
  <c r="G34" i="4"/>
  <c r="H34" i="4" s="1"/>
  <c r="G60" i="4"/>
  <c r="H60" i="4" s="1"/>
  <c r="F47" i="4"/>
  <c r="H36" i="4"/>
  <c r="H19" i="4"/>
  <c r="H25" i="4"/>
  <c r="H21" i="4"/>
  <c r="H33" i="4"/>
  <c r="F28" i="4"/>
  <c r="H48" i="4"/>
  <c r="H57" i="4"/>
  <c r="H30" i="4"/>
  <c r="H15" i="3"/>
  <c r="G15" i="3"/>
  <c r="G25" i="10" l="1"/>
  <c r="H15" i="5"/>
  <c r="H23" i="5" s="1"/>
  <c r="H47" i="4"/>
  <c r="H39" i="4"/>
  <c r="H35" i="4" s="1"/>
  <c r="H28" i="4"/>
  <c r="H14" i="4"/>
  <c r="H25" i="10"/>
  <c r="F62" i="4"/>
  <c r="H55" i="4"/>
  <c r="G28" i="4"/>
  <c r="G55" i="4"/>
  <c r="G62" i="4" s="1"/>
  <c r="H62" i="4" l="1"/>
</calcChain>
</file>

<file path=xl/sharedStrings.xml><?xml version="1.0" encoding="utf-8"?>
<sst xmlns="http://schemas.openxmlformats.org/spreadsheetml/2006/main" count="533" uniqueCount="243">
  <si>
    <t>Δ.5.1 ΠΙΝΑΚΑΣ ΑΝΑΛΥΣΗΣ ΚΟΣΤΟΥΣ ΤΗΣ ΠΡΟΤΑΣΗΣ – ΧΡΟΝΟΔΙΑΓΡΑΜΜΑ</t>
  </si>
  <si>
    <t>Α/Α</t>
  </si>
  <si>
    <t>Επιλέξιμη Δημόσια Δαπάνη (€)</t>
  </si>
  <si>
    <t>Α' ΕΞΑΜ.</t>
  </si>
  <si>
    <t>Β' ΕΞΑΜ.</t>
  </si>
  <si>
    <t>Γ' ΕΞΑΜ.</t>
  </si>
  <si>
    <t>Δ' ΕΞΑΜ.</t>
  </si>
  <si>
    <t>Ε’ ΕΞΑΜ.</t>
  </si>
  <si>
    <t>ΣΤ’ ΕΞΑΜ.</t>
  </si>
  <si>
    <t>ΔΑΠΑΝΕΣ ΓΙΑ ΑΠΟΚΤΗΣΗ ΓΗΣ</t>
  </si>
  <si>
    <t>ΜΗΧΑΝΟΛΟΓΙΚΟΣ ΕΞΟΠΛΙΣΜΟΣ</t>
  </si>
  <si>
    <t>ΛΟΙΠΟΣ ΕΞΟΠΛΙΣΜΟΣ</t>
  </si>
  <si>
    <t>ΕΞΟΠΛΙΣΜΟΣ ΑΠΕ</t>
  </si>
  <si>
    <t xml:space="preserve">ΜΕΛΕΤΕΣ ΓΙΑ ΕΚΔΟΣΗ ΟΙΚ. ΑΔΕΙΑΣ ΚΑΙ ΛΟΙΠΕΣ ΜΕΛΕΤΕΣ ΠΟΥ ΣΧΕΤΙΖΟΝΤΑΙ ΜΕ ΤΗΝ ΕΚΤΕΛΕΣΗ ΤΟΥ ΕΡΓΟΥ </t>
  </si>
  <si>
    <t>ΔΑΠΑΝΕΣ ΕΝΗΜΕΡΩΣΗΣ ΠΡΟΒΟΛΗΣ</t>
  </si>
  <si>
    <t>ΟΡΓΑΝΩΣΗ ΠΟΛΙΤΙΣΤΙΚΩΝ ΔΡΩΜΕΝΩΝ</t>
  </si>
  <si>
    <t>ΔΑΠΑΝΗ ΑΓΟΡΑΣ ΑΥΤΟΚΙΝΗΤΟΥ</t>
  </si>
  <si>
    <t>ΔΑΠΑΝΗ ΥΠΟΒΟΛΗΣ ΦΑΚΕΛΟΥ ΚΑΙ ΤΕΧΝΙΚΗ ΣΤΗΡΙΞΗ ΓΙΑ ΤΗΝ ΥΛΟΠΟΙΗΣΗ ΤΟΥ ΕΡΓΟΥ</t>
  </si>
  <si>
    <t>ΣΥΝΟΛΙΚΗ ΚΟΣΤΟΣ ΠΡΟΤΑΣΗΣ ΚΑΙ ΚΑΤΑΝΟΜΗ ΑΝΑ ΕΞΑΜΗΝΟ</t>
  </si>
  <si>
    <t>(*****) </t>
  </si>
  <si>
    <t>ΚΩΔ. ΟΠΣΚΑΠ</t>
  </si>
  <si>
    <t>L41.09</t>
  </si>
  <si>
    <t>L41.10</t>
  </si>
  <si>
    <t>L41.01</t>
  </si>
  <si>
    <t>L41.02</t>
  </si>
  <si>
    <t>L41.03</t>
  </si>
  <si>
    <t>L41.04</t>
  </si>
  <si>
    <t>L41.05</t>
  </si>
  <si>
    <t>L41.06</t>
  </si>
  <si>
    <t>L41.07</t>
  </si>
  <si>
    <t>L41.08</t>
  </si>
  <si>
    <t>(*) Αφορά μόνο την υπο-παρέμβαση 5.1. Π3-77-4.1-5.1</t>
  </si>
  <si>
    <t>(**) Ποσοστό της κατηγορίας/υπο-κατηγορίας δαπάνης σε σχέση με το συνολική ΔΔ</t>
  </si>
  <si>
    <t>(***) Στο χρονοδιάγραμμα συμπληρώνεται το ποσοστό της συγκεκριμένης κατηγορίας/υπο-κατηγορίας δαπάνης που υπολογίζεται να εκτελεστεί στο συγκεκριμένο εξάμηνο</t>
  </si>
  <si>
    <t>(****) Για έργα που δεν εκτελούνται με διαδικασίες δημοσίων συμβάσεων εφαρμόζεται ο οδηγός απλοποιημένου κόστους κτηριακών κατασκευών</t>
  </si>
  <si>
    <t>(*****) Συμπληρώνεται το ποσοστό υλοποίησης του έργου ανά εξάμηνο</t>
  </si>
  <si>
    <t xml:space="preserve">Για τα έργα που εκτελούνται με διαδικασίες δημοσίων συμβάσεων ο πίνακας αντικαθίσταται από τον Προϋπολογισμό και το χρονοδιάγραμμα της μελέτης του έργου. </t>
  </si>
  <si>
    <t>ΚΑΤΗΓΟΡΙΑ ΔΑΠΑΝΗΣ 
(συμπληρώνεται κατά περίπτωση)</t>
  </si>
  <si>
    <r>
      <t xml:space="preserve">Ιδιωτική Συμμετοχή
</t>
    </r>
    <r>
      <rPr>
        <b/>
        <vertAlign val="superscript"/>
        <sz val="11"/>
        <color theme="1"/>
        <rFont val="Calibri"/>
        <family val="2"/>
        <charset val="161"/>
      </rPr>
      <t>(*)</t>
    </r>
  </si>
  <si>
    <r>
      <t xml:space="preserve">ΚΑΤΑΝΟΜΗ ΠΡΟΫΠΟΛΟΓΙΣΜΟΥ ΑΝΑ ΕΞΑΜΗΝΟ </t>
    </r>
    <r>
      <rPr>
        <vertAlign val="superscript"/>
        <sz val="11"/>
        <color theme="1"/>
        <rFont val="Calibri"/>
        <family val="2"/>
        <charset val="161"/>
      </rPr>
      <t>(***)</t>
    </r>
  </si>
  <si>
    <r>
      <t xml:space="preserve">ΚΤΙΡΙΑΚΕΣ ΕΓΚΑΤΑΣΤΑΣΕΙΣ &amp; ΕΡΓΑ ΥΠΟΔΟΜΗΣ &amp; ΠΕΡΙΒΑΛΛΟΝΤΟΣ ΧΩΡΟΥ </t>
    </r>
    <r>
      <rPr>
        <vertAlign val="superscript"/>
        <sz val="11"/>
        <color theme="1"/>
        <rFont val="Calibri"/>
        <family val="2"/>
        <charset val="161"/>
      </rPr>
      <t>(****) </t>
    </r>
  </si>
  <si>
    <t>Εκσκαφές – χωματουργικά</t>
  </si>
  <si>
    <t>2.1</t>
  </si>
  <si>
    <t>Σκελετός οπλισμένου σκυροδέματος</t>
  </si>
  <si>
    <t>-</t>
  </si>
  <si>
    <t>2.2</t>
  </si>
  <si>
    <t>Σκελετός Μεταλλικός</t>
  </si>
  <si>
    <t>Τοιχοποιίες</t>
  </si>
  <si>
    <t>Επιχρίσματα</t>
  </si>
  <si>
    <t>Δάπεδα</t>
  </si>
  <si>
    <t>Μαρμαρικές εργασίες</t>
  </si>
  <si>
    <t>Επενδύσεις Τοίχων</t>
  </si>
  <si>
    <t>Χρωματισμοί</t>
  </si>
  <si>
    <t>Είδη Υγιεινής</t>
  </si>
  <si>
    <t>Εξωτερικά Κουφώματα</t>
  </si>
  <si>
    <t>Υαλοπίνακες</t>
  </si>
  <si>
    <t>Μονώσεις - Στεγανώσεις</t>
  </si>
  <si>
    <t>Σιδηρουργικές εργασίες</t>
  </si>
  <si>
    <t>Υδραυλικές Εργασίες</t>
  </si>
  <si>
    <t>Ηλεκτρολογικές Εργασίες</t>
  </si>
  <si>
    <t>Λοιπές εργασίες (τζάκι, πόμολα κ.λπ. )</t>
  </si>
  <si>
    <t>α/α</t>
  </si>
  <si>
    <t>Εργασία</t>
  </si>
  <si>
    <t>Είδος</t>
  </si>
  <si>
    <t>Χρήση χώρου</t>
  </si>
  <si>
    <t>Συμβατικού τύπου</t>
  </si>
  <si>
    <t>Κύριοι Χώροι (εντός Σ.Δ.)</t>
  </si>
  <si>
    <t>Υπόγεια – βοηθητικές χρήσεις</t>
  </si>
  <si>
    <t>Ημιυπαίθριοι χώροι</t>
  </si>
  <si>
    <t>Διατηρητέα 
(30 % πλέον συμβατικού)</t>
  </si>
  <si>
    <t>Παραδοσιακά 
(15 % πλέον συμβατικού)</t>
  </si>
  <si>
    <t>Υπολογισμός πρότυπου κόστους</t>
  </si>
  <si>
    <t>Υποσταθμός μέσης τάσης (Υ/Σ Μ.Τ.)</t>
  </si>
  <si>
    <t>Κλιματισμός - Θέρμανση</t>
  </si>
  <si>
    <t>Διαμόρφωση περιβάλλοντος χώρου</t>
  </si>
  <si>
    <t xml:space="preserve">ΔΙΚΑΙΟΥΧΟΣ ΠΡΑΞΗΣ: </t>
  </si>
  <si>
    <t>ΤΙΤΛΟΣ ΠΡΑΞΗΣ:</t>
  </si>
  <si>
    <t xml:space="preserve">ΠΕΡΙΟΧΗ ΥΛΟΠΟΙΗΣΗΣ: </t>
  </si>
  <si>
    <t>ΣΤΡΑΤΗΓΙΚΟ ΣΧΕΔΙΟ ΚΟΙΝΗΣ ΑΓΡΟΤΙΚΗΣ ΠΟΛΙΤΙΚΗΣ (ΣΣ ΚΑΠ) 2023- 2027</t>
  </si>
  <si>
    <t>ΚΩΔ. ΟΠΣΚΑΠ:</t>
  </si>
  <si>
    <t>ΚΩΔΙΚΟΣ-ΤΙΤΛΟΣ ΥΠΟ-ΠΑΡΕΜΒΑΣΗΣ:</t>
  </si>
  <si>
    <t>Μ.Μ.</t>
  </si>
  <si>
    <t>ΤΙΜΗ ΜΟΝΑΔΑΣ</t>
  </si>
  <si>
    <t>ΦΠΑ</t>
  </si>
  <si>
    <t>ΚΤΙΡΙΑΚΕΣ ΕΓΚΑΤΑΣΤΑΣΕΙΣ &amp; ΕΡΓΑ ΥΠΟΔΟΜΗΣ &amp; ΠΕΡΙΒΑΛΛΟΝΤΟΣ ΧΩΡΟΥ 
(Με απλοποιημένο κόστος)</t>
  </si>
  <si>
    <t>ΣΥΝΟΛΟ ΛΟΙΠΩΝ ΔΑΠΑΝΩΝ</t>
  </si>
  <si>
    <r>
      <t>ΠΟΣΟΣΤΟ (%)</t>
    </r>
    <r>
      <rPr>
        <b/>
        <vertAlign val="superscript"/>
        <sz val="11"/>
        <color theme="1"/>
        <rFont val="Calibri"/>
        <family val="2"/>
        <charset val="161"/>
      </rPr>
      <t xml:space="preserve"> 
(**)</t>
    </r>
  </si>
  <si>
    <t>Δαπάνες προβολής</t>
  </si>
  <si>
    <t xml:space="preserve">Μίσθωση χώρου </t>
  </si>
  <si>
    <t>Μίσθωση εξοπλισμού &amp; οπτικοακουστικών μέσων</t>
  </si>
  <si>
    <t xml:space="preserve">Παραγωγή υλικού καταγραφής της εκδήλωσης </t>
  </si>
  <si>
    <t>Άλλο ….................</t>
  </si>
  <si>
    <t>Πυροπροστασία</t>
  </si>
  <si>
    <t>Υποσταθμός μέσης τάσης</t>
  </si>
  <si>
    <t>Κλιματισμός - θέρμανση</t>
  </si>
  <si>
    <t>Άλλο …................</t>
  </si>
  <si>
    <t>Εξοπλισμός γραφείου</t>
  </si>
  <si>
    <t>Οπτικοακουστικά μέσα</t>
  </si>
  <si>
    <t>Μελέτες εφαρμογής και πιστοποίησης συστημάτων ποιότητας</t>
  </si>
  <si>
    <t>Μελέτη / καταγραφή στοιχείων του φυσικού περιβάλλοντος</t>
  </si>
  <si>
    <t>Μελέτη για έκδοση οικοδομικής άδειας</t>
  </si>
  <si>
    <t>Έρευνες, καταγραφή πολιτιστικών, ιστορικών και λαογραφικών στοιχείων</t>
  </si>
  <si>
    <t>Ανάπτυξη λογισμικού</t>
  </si>
  <si>
    <t>Ημερίδες / εργαστήρια προβολής φυσικού περιβάλλοντος</t>
  </si>
  <si>
    <t>Δημιουργία ιστοσελίδας</t>
  </si>
  <si>
    <t>Δαπάνη ημερίδων περιβαλλοντικής ενημέρωσης και αντιμετώπισης των κινδύνων από φυσικές καταστροφές</t>
  </si>
  <si>
    <t>ΠΟΣΟΤΗΤΑ</t>
  </si>
  <si>
    <t>ΠΟΣΟ</t>
  </si>
  <si>
    <t>τ.μ.</t>
  </si>
  <si>
    <t>Ασφαλιστικές εισφορές</t>
  </si>
  <si>
    <t>Περιβάλλων χώρος</t>
  </si>
  <si>
    <t>κατ΄ αποκοπή</t>
  </si>
  <si>
    <t>ΣΥΝΟΛΟ</t>
  </si>
  <si>
    <t xml:space="preserve"> KVA</t>
  </si>
  <si>
    <t>τεμ.</t>
  </si>
  <si>
    <t>Ανελκυστήρας (καμπίνα και μηχανοστάσιο)</t>
  </si>
  <si>
    <t>Παρατηρήσεις</t>
  </si>
  <si>
    <t>Τιμές απλοποιημένου κόστους</t>
  </si>
  <si>
    <t>Προσφορές</t>
  </si>
  <si>
    <t>Δικαιολογητικά, σύμφωνα με την πρόσκληση</t>
  </si>
  <si>
    <t xml:space="preserve">Χωματουργικά </t>
  </si>
  <si>
    <t>Εργα πρασίνου</t>
  </si>
  <si>
    <t>Εξωτερικός φωτισμός</t>
  </si>
  <si>
    <t>Εσωτερική του οικοπέδου απορροή υδάτων</t>
  </si>
  <si>
    <t>Παιδική χαρά</t>
  </si>
  <si>
    <t>Γήπεδο</t>
  </si>
  <si>
    <t>Περίφραξη οικοπέδου</t>
  </si>
  <si>
    <t>Άλλο…...................</t>
  </si>
  <si>
    <t>τρέχον μέτρο</t>
  </si>
  <si>
    <t xml:space="preserve">Το σύνολο της κατηγορίας δαπάνης δεν θα πρέπει να υπερβαίνει τις 4.000€ πλέον ΦΠΑ. Δεν απαιτούνται προσφορές. </t>
  </si>
  <si>
    <t xml:space="preserve">Το σύνολο της κατηγορίας δαπάνης δεν θα πρέπει να υπερβαίνει το 12% πλέον ΦΠΑ  του προϋπολογισμού της πράξης. </t>
  </si>
  <si>
    <t xml:space="preserve">Δεν απαιτούνται προσφορές. </t>
  </si>
  <si>
    <t>ΑΙΤΟΥΜΕΝΟΣ ΠΡΟΫΠ/ΣΜΟΣ (€)</t>
  </si>
  <si>
    <t>Ο ΜΗΧΑΝΙΚΟΣ</t>
  </si>
  <si>
    <t>ΟΝΟΜΑΤΕΠΩΝΥΜΟ/ΥΠΟΓΡΑΦΗ</t>
  </si>
  <si>
    <t>ΗΜΕΡΟΜΗΝΙΑ: ….......................</t>
  </si>
  <si>
    <t>Πίνακας ελαχίστων ημερομισθίων, υπογεγραμμένος από μηχανικό</t>
  </si>
  <si>
    <r>
      <t xml:space="preserve">ΕΙΔΟΣ ΕΡΓΑΣΙΑΣ και </t>
    </r>
    <r>
      <rPr>
        <b/>
        <sz val="11"/>
        <rFont val="Calibri"/>
        <family val="2"/>
        <charset val="161"/>
        <scheme val="minor"/>
      </rPr>
      <t>ΤΕΧΝΙΚΑ ΧΑΡΑΚΤΗΡΙΣΤΙΚΑ</t>
    </r>
    <r>
      <rPr>
        <b/>
        <sz val="11"/>
        <color rgb="FFFF0000"/>
        <rFont val="Calibri"/>
        <family val="2"/>
        <charset val="161"/>
        <scheme val="minor"/>
      </rPr>
      <t xml:space="preserve">
(περιγραφή σε κάθε είδος εργασίας)</t>
    </r>
  </si>
  <si>
    <t xml:space="preserve">Σκυροδέματα </t>
  </si>
  <si>
    <t>Σε περίπτωση που η τιμή μονάδας υπερβαίνει την τιμή απλοποιημένου κόστους (100€/τ.μ.), μεταφέρεται στον πίνακα προϋπολογισμού του έργου η μέγιστη τιμή</t>
  </si>
  <si>
    <t>Νέες κτιριακές υποδομές με μεταλλικό σκελετό</t>
  </si>
  <si>
    <t>Νέες κτιριακές υποδομές με σκελετό οπλισμένου σκυροδέματος</t>
  </si>
  <si>
    <t>Ειδικές απαιτήσεις θεμελίωσης (συν 6%)</t>
  </si>
  <si>
    <t>Τεχνολογίες βιοκλιματικού κτιρίου (συν 6%)</t>
  </si>
  <si>
    <t xml:space="preserve">Προσαυξήσεις στη τιμή βάσης ανά τ.μ. </t>
  </si>
  <si>
    <t>Επισκευές - ανακαινίσεις υφιστάμενων κατασκευών με σκελετό οπλισμένου σκυροδέματος</t>
  </si>
  <si>
    <t>Επισκευές - ανακαινίσεις υφιστάμενων κατασκευών με μεταλλικό σκελετό</t>
  </si>
  <si>
    <t>ΝΕΕΣ ΚΤΙΡΙΑΚΕΣ ΥΠΟΔΟΜΕΣ</t>
  </si>
  <si>
    <t>Τιμή μετά τις προσαυξήσεις λόγω, περιοχής κλπ</t>
  </si>
  <si>
    <t>Τελική τιμή απλοποιημένου κόστους ανά τ/μ.</t>
  </si>
  <si>
    <t xml:space="preserve">Να σημειωθεί ότι για την υποβολή της σχετικής δαπάνης, απαιτείται να συμπληρωθεί ο αναλυτικός προϋπολογισμός περιβάλλοντος χώρου βάσει του υποδείγματος, με υπογραφή του μηχανικού του έργου. </t>
  </si>
  <si>
    <t xml:space="preserve">L41.01 ΚΤΙΡΙΑΚΕΣ ΕΓΚΑΤΑΣΤΑΣΕΙΣ &amp; ΕΡΓΑ ΥΠΟΔΟΜΗΣ &amp; ΠΕΡΙΒΑΛΛΟΝΤΟΣ ΧΩΡΟΥ </t>
  </si>
  <si>
    <t xml:space="preserve">Ποσοστό συμμετοχής (%) εργασίας στην τιμή βάσης </t>
  </si>
  <si>
    <t xml:space="preserve">ΣΥΝΟΛΟ </t>
  </si>
  <si>
    <t>Ποσοστό συμμετοχής (%) στο κόστος (σκελετός οπλισμένου σκυροδέματος) *</t>
  </si>
  <si>
    <t>Κύριοι Χώροι (εντός Σ.Δ.) - ΕΠΙΣΚΕΥΗ</t>
  </si>
  <si>
    <t>Υπόγεια – βοηθητικές χρήσεις  - ΕΠΙΣΚΕΥΗ</t>
  </si>
  <si>
    <t>Ημιυπαίθριοι χώροι  - ΕΠΙΣΚΕΥΗ</t>
  </si>
  <si>
    <t>Κύριοι Χώροι (εντός Σ.Δ.) - ΝΕΑ ΚΑΤΑΣΚΕΥΗ</t>
  </si>
  <si>
    <t>Υπόγεια – βοηθητικές χρήσεις - ΝΕΑ ΚΑΤΑΣΚΕΥΗ</t>
  </si>
  <si>
    <t>Ημιυπαίθριοι χώροι - ΝΕΑ ΚΑΤΑΣΚΕΥΗ</t>
  </si>
  <si>
    <t>Ενίσχυση φέροντος οργανισμού - ΕΠΙΣΚΕΥΗ</t>
  </si>
  <si>
    <t>Τεχνολογία βιοκλιματικού κτιρίου - ΕΠΙΣΚΕΥΗ</t>
  </si>
  <si>
    <t>Επισκευή μονώσεων - ΕΠΙΣΚΕΥΗ</t>
  </si>
  <si>
    <t>Άλλο …................ - ΕΠΙΣΚΕΥΗ</t>
  </si>
  <si>
    <t>Τιμές με τις προσαυξήσεις</t>
  </si>
  <si>
    <t>Περιοχή + θεμελίωση + βιοκλιματικό</t>
  </si>
  <si>
    <t>Περιοχή + θεμελίωση ή βιοκλιματικό</t>
  </si>
  <si>
    <t>ΛΟΙΠΟΙ ΠΕΡΙΟΡΙΣΜΟΙ / ΠΡΟΫΠΟΘΕΣΕΙΣ ΕΥΛΟΓΟΥ ΚΟΣΤΟΥΣ ΒΑΣΕΙ Υ.Α.</t>
  </si>
  <si>
    <t xml:space="preserve">ΠΙΝΑΚΑΣ 1: ΑΙΤΟΥΜΕΝΟΣ ΠΡΟΫΠΟΛΟΓΙΣΜΟΣ ΠΡΑΞΗΣ </t>
  </si>
  <si>
    <t>ΠΙΝΑΚΑΣ 2: ΕΠΙΣΚΕΥΕΣ - ΑΝΑΚΑΙΝΙΣΕΙΣ ΥΦΙΣΤΑΜΕΝΩΝ ΚΑΤΑΣΚΕΥΩΝ</t>
  </si>
  <si>
    <t xml:space="preserve">Τιμές απλοποιημένου κόστους και σύμφωνα με το διάγραμμα κάλυψης που υποβάλλεται με την αίτηση στήριξης. 
Να σημειώνεται το είδος κτιρίου που επιλέγεται (σκυρόδεμα ή μεταλλικό). </t>
  </si>
  <si>
    <t>ΠΙΝΑΚΑΣ 3: ΑΝΑΛΥΣΗ ΠΡΟΫΠΟΛΟΓΙΣΜΟΥ ΠΕΡΙΒΑΛΛΟΝΤΟΣ ΧΩΡΟΥ ΠΡΑΞΗΣ</t>
  </si>
  <si>
    <t>ΑΙΤΟΥΜΕΝΟΣ ΠΡΟΫΠ/ΣΜΟΣ</t>
  </si>
  <si>
    <t>ΕΙΔΟΣ ΔΑΠΑΝΗΣ</t>
  </si>
  <si>
    <t>ΕΙΔΟΣ ΔΑΠΑΝΗΣ*</t>
  </si>
  <si>
    <t>Παραπομπή σε σχετικό δικαιολογητικό</t>
  </si>
  <si>
    <r>
      <t xml:space="preserve">(βάσει της </t>
    </r>
    <r>
      <rPr>
        <b/>
        <u/>
        <sz val="11"/>
        <color theme="1"/>
        <rFont val="Calibri"/>
        <family val="2"/>
        <charset val="161"/>
      </rPr>
      <t>Κατηγορίας "4</t>
    </r>
    <r>
      <rPr>
        <b/>
        <sz val="11"/>
        <color theme="1"/>
        <rFont val="Calibri"/>
        <family val="2"/>
        <charset val="161"/>
      </rPr>
      <t>. Υπηρεσίες - ταβέρνες, παιδικοί σταθμοί κλπ" του "Οδηγού απλοποιημένου κόστους κτιριακών κατασκευών)</t>
    </r>
  </si>
  <si>
    <t>1. Δαπάνη υποβολής φακέλου και τεχνική στήριξη για την υλοποίηση του έργου (παρακολούθηση της διοίκησης του επενδυτικού σχεδίου) και έως το ποσό των 4.000€.</t>
  </si>
  <si>
    <t>2. Μελέτη για την έκδοση της οικοδομικής άδειας και λοιπές μελέτες για την εκτέλεση του έργου, καθώς και δαπάνες προβολής και προώθησης σε ποσοστό έως το 12% του προτεινόμενου προϋπολογισμού της πράξης. Για ειδικές κατηγορίες πράξεων και κατόπιν σχετικής τεκμηρίωσης το ανωτέρω ποσοστό μπορεί να διαφοροποιηθεί, μετά και από τη σύμφωνη γνώμη της ΕΥΕ ΠΑΑ.</t>
  </si>
  <si>
    <t>Ι. Αναφορικά με τις δαπάνες που αφορούν σε όλες τις κατηγορίες μελετών και λοιπών υποστηρικτικών ενεργειών , το ύψος τους (χωρίς ΦΠΑ) ορίζεται σε:</t>
  </si>
  <si>
    <t>Προσφορές/ θα υπάρχει συγκεντρωτική μεταφορά του ποσού της προσφοράς που επιλέγεται</t>
  </si>
  <si>
    <t>ΔΑΠΑΝΗ ΥΠΟΒΟΛΗΣ ΦΑΚΕΛΟΥ ΚΑΙ ΤΕΧΝΙΚΗ ΣΤΗΡΙΞΗ ΓΙΑ ΤΗΝ ΥΛΟΠΟΙΗΣΗ ΤΟΥ ΕΡΓΟΥ (max 4.000€)</t>
  </si>
  <si>
    <r>
      <t xml:space="preserve">ΔΑΠΑΝΕΣ ΓΙΑ ΑΠΟΚΤΗΣΗ ΓΗΣ </t>
    </r>
    <r>
      <rPr>
        <sz val="11"/>
        <color rgb="FFFF0000"/>
        <rFont val="Calibri"/>
        <family val="2"/>
        <charset val="161"/>
      </rPr>
      <t>(max 10% του συνολικού αιτούμενου Π/Υ της πράξης)</t>
    </r>
  </si>
  <si>
    <r>
      <t xml:space="preserve">ΜΕΛΕΤΕΣ ΓΙΑ ΕΚΔΟΣΗ ΟΙΚ. ΑΔΕΙΑΣ ΚΑΙ ΛΟΙΠΕΣ ΜΕΛΕΤΕΣ ΠΟΥ ΣΧΕΤΙΖΟΝΤΑΙ ΜΕ ΤΗΝ ΕΚΤΕΛΕΣΗ ΤΟΥ ΕΡΓΟΥ </t>
    </r>
    <r>
      <rPr>
        <sz val="11"/>
        <color rgb="FFFF0000"/>
        <rFont val="Calibri"/>
        <family val="2"/>
        <charset val="161"/>
      </rPr>
      <t>(max 12% του συνολικού αιτούμενου Π/Υ της πράξης)</t>
    </r>
  </si>
  <si>
    <r>
      <t xml:space="preserve">ΔΑΠΑΝΗ ΑΓΟΡΑΣ ΑΥΤΟΚΙΝΗΤΟΥ </t>
    </r>
    <r>
      <rPr>
        <sz val="11"/>
        <color rgb="FFFF0000"/>
        <rFont val="Calibri"/>
        <family val="2"/>
        <charset val="161"/>
      </rPr>
      <t>(max 30% του συνολικού αιτούμενου Π/Υ της πράξης, με εξαίρεση πράξεις κοινωνικού και περιβαλλοντικού χαρακτήρα)</t>
    </r>
  </si>
  <si>
    <t>ΤΙΜΕΣ ΜΟΝΑΔΟΣ ΑΠΛΟΠΟΙΗΜΕΝΟΥ ΚΟΣΤΟΥΣ ΚΤΙΡΙΑΚΩΝ ΚΑΤΑΣΚΕΥΩΝ 
(Βάσει "Οδηγού απλοποιημένου κόστους κτιριακών κατασκευών", συνημμένο 7 της πρόσκλησης)</t>
  </si>
  <si>
    <t>Περιοχή
ΙΙ (συν 6%)</t>
  </si>
  <si>
    <t>Μόνο η Περιοχή
(ΙΙ 6%)</t>
  </si>
  <si>
    <t>Τεχνική περιγραφή, αναλυτικούς υπολογισμούς ποσοτήτων εργασιών (προμετρήσεις) και προϋπολογισμό με υπογραφή από μηχανικό. Δεν μπορεί να υπερβαίνει τις τιμές απλοποιημένου κόστους (max 100€/τ.μ.)</t>
  </si>
  <si>
    <t>Κόστος €/τ.μ.
τιμή βάσης (έτους 2026)</t>
  </si>
  <si>
    <t>ΤΟΠΙΚΟ ΠΡΟΓΡΑΜΜΑ ΤΑΠΤοΚ LEADER ΔΡΑΜΑΣ</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</si>
  <si>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</si>
  <si>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Ξυλουργικές Εργασίες (πόρτες - ντουλάπες κ.λπ.)</t>
  </si>
  <si>
    <t xml:space="preserve">* Συμπληρώνεται μόνο η συγκεκριμένη στήλη του πίνακα. Οι τιμές στην εν λόγω στήλη του παραπάνω πίνακα αποτελούν παράδειγμα και αφορούν στο ποσοστό εκτέλεσης της κάθε εργασίας. Το ποσοστό προκύπτει βάσει προμετρήσεων εργασιών ή άλλης μεθόδου. Στην περίπτωση που το ποσοστό εργασίας είναι 0% ή 100% δεν  απαιτείται τεκμηρίωση. </t>
  </si>
  <si>
    <t>ΣΤΡΑΤΗΓΙΚΟ ΣΧΕΔΙΟ ΚΟΙΝΗΣ ΑΓΡΟΤΙΚΗΣ ΠΟΛΙΤΙΚΗΣ (ΣΣ ΚΑΠ) 2023 - 2027</t>
  </si>
  <si>
    <t xml:space="preserve">Ποσοστό συμμετοχής (%)
στο κόστος </t>
  </si>
  <si>
    <t>Ποσοστό εκτέλεσης εργασιών (%) στο σύνολο (βάσει προμετρήσεων ή
άλλης μεθόδου)*</t>
  </si>
  <si>
    <t>ΤΙΜΗ ΜΟΝΑΔΑΣ / Τ.Μ.
(χωρίς ΦΠΑ)</t>
  </si>
  <si>
    <t>* Διαμορφώνεται ανάλογα με την προτεινόμενη εκδήλωση</t>
  </si>
  <si>
    <t>ΠΙΝΑΚΑΣ 4: ΑΙΤΟΥΜΕΝΟΣ ΠΡΟΫΠΟΛΟΓΙΣΜΟΣ (Δ.Δ.) ΠΡΑΞΗΣ  
(συμπληρώνεται μόνο για πράξεις της υπο-παρεμβασης Π3-77-4.1-5.1 "Ενίσχυση πολιτιστικών ή αθλητικών εκδηλώσεων")</t>
  </si>
  <si>
    <r>
      <t xml:space="preserve">ΕΠΙΣΚΕΥΕΣ - ΑΝΑΚΑΙΝΙΣΕΙΣ ΥΦΙΣΤΑΜΕΝΩΝ ΚΑΤΑΣΚΕΥΩΝ
</t>
    </r>
    <r>
      <rPr>
        <b/>
        <i/>
        <sz val="11"/>
        <color rgb="FF000000"/>
        <rFont val="Calibri"/>
        <family val="2"/>
        <charset val="161"/>
        <scheme val="minor"/>
      </rPr>
      <t>(βάσει Κεφαλαίου Ι.Α.3 "Εκσυγχρονισμός υφιστάμενων κατασκευών" του "Οδηγού απλοποιημένου κόστους κτιριακών κατασκευών")</t>
    </r>
  </si>
  <si>
    <r>
      <t xml:space="preserve">ΠΕΡΙΒΑΛΛΩΝ ΧΩΡΟΣ
</t>
    </r>
    <r>
      <rPr>
        <b/>
        <i/>
        <sz val="11"/>
        <color theme="1"/>
        <rFont val="Calibri"/>
        <family val="2"/>
        <charset val="161"/>
      </rPr>
      <t>(βάσει της Κατηγορίας "4. Υπηρεσίες - ταβέρνες, παιδικοί σταθμοί κλπ" του "Οδηγού απλοποιημένου κόστους κτιριακών κατασκευών)</t>
    </r>
  </si>
  <si>
    <r>
      <t xml:space="preserve">L41.02  ΜΗΧΑΝΟΛΟΓΙΚΟΣ ΕΞΟΠΛΙΣΜΟΣ
</t>
    </r>
    <r>
      <rPr>
        <b/>
        <i/>
        <sz val="11"/>
        <color theme="1"/>
        <rFont val="Calibri"/>
        <family val="2"/>
        <charset val="161"/>
      </rPr>
      <t>(βάσει της Κατηγορίας "4. Υπηρεσίες - ταβέρνες, παιδικοί σταθμοί κλπ" του "Οδηγού απλοποιημένου κόστους κτιριακών κατασκευών)</t>
    </r>
  </si>
  <si>
    <t>* Μεταφέρεται το ποσοστό που προκύπτει από τη στήλη "Ποσοστό συμμετοχής (%) εργασίας στην τιμή βάσης" του Πίνακα Π2.ΚΤΙΡΙΑΚΑ ΕΚΣΥΓΧΡ.</t>
  </si>
  <si>
    <t>Ο υπολογισμός του πρότυπου κόστους είναι: 
Εμβαδόν Οικοπέδου - Πραγματοποιούμενη κάλυψη κτιρίων = Εμβαδόν Ακάλυπτου Περιβάλλοντος Χώρου (ΕΑΠΧ) επί της τιμής εφαρμογής ανά τετραγωνικό (έως 105,22 €/τ.μ.)</t>
  </si>
  <si>
    <t>94,70 € / KVA</t>
  </si>
  <si>
    <t>Εμβαδόν κλιματιζόμενης επιφάνειας x 700 BTU x 0,105 €</t>
  </si>
  <si>
    <t>Εμβαδόν δόμησης x 42,09 €/τ.μ.</t>
  </si>
  <si>
    <t>ΙΙ. Για την τεκμηρίωση του εύλογου κόστους τα κάθε δαπάνης, ο υποψήφιος δικαιούχος προσκομίζει αποδεικτικά στοιχεία, σύμφωνα με τα οριζόμενα στο συνημμένο 2. Οδηγός Υποβολής-Διοικητικού Ελέγχου Αιτήσεων Στήριξης, της πρόσκλησης.</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</si>
  <si>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</si>
  <si>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Παραδοσιακά
15 % πλέον συμβατικού</t>
  </si>
  <si>
    <t>Διατηρητέα
30 % πλέον συμβατικού</t>
  </si>
  <si>
    <r>
      <t xml:space="preserve">ΕΠΙΣΚΕΥΕΣ - ΑΝΑΚΑΙΝΙΣΕΙΣ ΥΦΙΣΤΑΜΕΝΩΝ ΚΑΤΑΣΚΕΥΩΝ
</t>
    </r>
    <r>
      <rPr>
        <b/>
        <i/>
        <sz val="10"/>
        <color rgb="FF000000"/>
        <rFont val="Calibri"/>
        <family val="2"/>
        <charset val="161"/>
        <scheme val="minor"/>
      </rPr>
      <t>(βάσει Κεφαλαίου Ι.Α.3 "Εκσυγχρονισμός υφιστάμενων κατασκευών" του "Οδηγού απλοποιημένου κόστους κτιριακών κατασκευών")</t>
    </r>
  </si>
  <si>
    <t>*</t>
  </si>
  <si>
    <t>Μεταφέρεται το ποσοστό που προκύπτει από τη στήλη "Ποσοστό συμμετοχής (%) εργασίας στην τιμή βάσης" του Πίνακα Π2.ΚΤΙΡΙΑΚΑ ΕΚΣΥΓΧΡ.</t>
  </si>
  <si>
    <r>
      <t xml:space="preserve">ΠΕΡΙΒΑΛΛΩΝ ΧΩΡΟΣ
</t>
    </r>
    <r>
      <rPr>
        <b/>
        <i/>
        <sz val="10"/>
        <color theme="1"/>
        <rFont val="Calibri"/>
        <family val="2"/>
        <charset val="161"/>
      </rPr>
      <t>(βάσει της Κατηγορίας "I. ΚΑΤΑΛΥΜΑΤΑ - ΥΠΗΡΕΣΙΕΣ" του "Οδηγού απλοποιημένου κόστους κτιριακών κατασκευών για καταλύματα 3 αστέρων)</t>
    </r>
  </si>
  <si>
    <t>Ο υπολογισμός του πρότυπου κόστους είναι: 
Εμβαδόν Οικοπέδου - Πραγματοποιούμενη κάλυψη κτιρίων = Εμβαδόν Ακάλυπτου Περιβάλλοντος Χώρου (ΕΑΠΧ) επί της τιμής εφαρμογής ανά τετραγωνικό (78,91 €/τ.μ.)</t>
  </si>
  <si>
    <r>
      <t xml:space="preserve">L41.02  ΜΗΧΑΝΟΛΟΓΙΚΟΣ ΕΞΟΠΛΙΣΜΟΣ
</t>
    </r>
    <r>
      <rPr>
        <b/>
        <i/>
        <sz val="10"/>
        <color theme="1"/>
        <rFont val="Calibri"/>
        <family val="2"/>
        <charset val="161"/>
      </rPr>
      <t>(βάσει της Κατηγορίας "I. ΚΑΤΑΛΥΜΑΤΑ - ΥΠΗΡΕΣΙΕΣ" του "Οδηγού απλοποιημένου κόστους κτιριακών κατασκευών για καταλύματα 3 αστέρων)</t>
    </r>
  </si>
  <si>
    <t>94,70€ / KVA</t>
  </si>
  <si>
    <t>Ανελκυστήρες (Καμπίνα και μηχανοστάσιο)</t>
  </si>
  <si>
    <t>21.043,60 € (προσαύξηση 1.052,18,00€/στάση μετά
τις 4 στάσεις)</t>
  </si>
  <si>
    <t>Πισίνα</t>
  </si>
  <si>
    <t>Εμβαδόν πισίνας x 605,00 €/τ.μ.</t>
  </si>
  <si>
    <t>Βιολογικός Καθαρισμός</t>
  </si>
  <si>
    <r>
      <t xml:space="preserve">ΠΡΟΤΥΠΟ ΚΟΣΤΟΣ ΞΕΝΟΔΟΧΕΙΑΚΟΥ ΕΞΟΠΛΙΣΜΟΥ
</t>
    </r>
    <r>
      <rPr>
        <b/>
        <i/>
        <sz val="10"/>
        <color theme="1"/>
        <rFont val="Calibri"/>
        <family val="2"/>
        <charset val="161"/>
      </rPr>
      <t>(βάσει της Κατηγορίας "I. ΚΑΤΑΛΥΜΑΤΑ - ΥΠΗΡΕΣΙΕΣ" του "Οδηγού απλοποιημένου κόστους κτιριακών κατασκευών για καταλύματα 3 αστέρων)</t>
    </r>
  </si>
  <si>
    <t>ΚΑΤΗΓΟΡΙΑ ΚΑΤΑΛΥΜΑΤΟΣ</t>
  </si>
  <si>
    <t>5*</t>
  </si>
  <si>
    <t>10.942,67 €/κλίνη</t>
  </si>
  <si>
    <t>4*</t>
  </si>
  <si>
    <t>8.259,61 €/κλίνη</t>
  </si>
  <si>
    <t>3*</t>
  </si>
  <si>
    <t>6.207,86 €/κλίνη</t>
  </si>
  <si>
    <t>Για τα παραδοσιακά ξενοδοχεία και τα διατηρητέα, το παραπάνω κόστος υπολογίζεται με 10% προσαύξηση</t>
  </si>
  <si>
    <t>Ο ξενοδοχειακός εξοπλισμός περιλαμβάνει το σύνολο του εξοπλισμού τόσο των δωματίων (κρεβάτια, στρώματα, κονσόλα, κομοδίνα, μπαγκαζιέρα, καναπές, πολυθρόνα, τραπεζάκι, ψυγείο, τηλεόραση, φωτιστικά, κουρτίνες, πίνακες, λευκά είδη, επίπλωση βεράντας, κ.λπ.) όσο και των κοινόχρηστων χώρων (έπιπλα, τηλεοράσεις, συστήματα ήχου, φωτιστικά, κουρτίνες, διακοσμητικά, κ.λπ.)</t>
  </si>
  <si>
    <t>ΙΙ. Για την τεκμηρίωση του εύλογου κόστους τα κάθε δαπάνης, ο υποψήφιος δικαιούχος προσκομίζει αποδεικτικά στοιχεία, σύμφωνα με τα οριζόμενα στο συνημμένο συνημμένο 2. Οδηγός Υποβολής-Διοικητικού Ελέγχου Αιτήσεων Στήριξης, της πρόσκλησης.</t>
  </si>
  <si>
    <t>ΤΟΠΙΚΟ ΠΡΟΓΡΑΜΜΑ ΤΑΠΤοΚ LEADER Ν. ΔΡΑΜΑΣ</t>
  </si>
  <si>
    <r>
      <t xml:space="preserve">(βάσει της </t>
    </r>
    <r>
      <rPr>
        <b/>
        <u/>
        <sz val="11"/>
        <color theme="1"/>
        <rFont val="Calibri"/>
        <family val="2"/>
        <charset val="161"/>
      </rPr>
      <t>Κατηγορίας "I. ΚΑΤΑΛΥΜΑΤΑ - ΥΠΗΡΕΣΙΕΣ</t>
    </r>
    <r>
      <rPr>
        <b/>
        <sz val="11"/>
        <color theme="1"/>
        <rFont val="Calibri"/>
        <family val="2"/>
        <charset val="161"/>
      </rPr>
      <t>" του "Οδηγού απλοποιημένου κόστους κτιριακών κατασκευών" για καταλύματα 3 αστέρων (χρησιμοποιείται και για δομές όπως γηροκομεία ή άλλες δομές διανυκτέρευσης ευπαθών ομάδων)</t>
    </r>
  </si>
  <si>
    <t>κ.μ.</t>
  </si>
  <si>
    <t>κατ΄αποκοπή</t>
  </si>
  <si>
    <t>ΣΥΝΟΛΙΚΟΣ ΠΡΟΥΠΟΛΟΓΙΣΜΟΣ Π.Χ.
(χωρίς ΦΠΑ)</t>
  </si>
  <si>
    <t>ΤΕΤΡΑΓΩΝΙΚΑ ΜΕΤΡΑ ΠΕΡΙΒ. ΧΩΡΟΥ</t>
  </si>
  <si>
    <t>ΟΜΑΔΑ ΤΟΠΙΚΗΣ ΔΡΑΣΗΣ ΑΝΑΠΤΥΞΙΑΚΗ ΔΡΑΜΑΣ Α.Ε. Ο.Τ.Α.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</si>
</sst>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0"/>
  </numFmts>
  <fonts count="39"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8"/>
      <name val="Calibri"/>
      <family val="2"/>
      <charset val="161"/>
      <scheme val="minor"/>
    </font>
    <font>
      <sz val="11"/>
      <color theme="1"/>
      <name val="Calibri"/>
      <family val="2"/>
      <charset val="161"/>
    </font>
    <font>
      <b/>
      <sz val="11"/>
      <color rgb="FF000000"/>
      <name val="Calibri"/>
      <family val="2"/>
      <charset val="161"/>
    </font>
    <font>
      <b/>
      <sz val="11"/>
      <color theme="1"/>
      <name val="Calibri"/>
      <family val="2"/>
      <charset val="161"/>
    </font>
    <font>
      <b/>
      <vertAlign val="superscript"/>
      <sz val="11"/>
      <color theme="1"/>
      <name val="Calibri"/>
      <family val="2"/>
      <charset val="161"/>
    </font>
    <font>
      <vertAlign val="superscript"/>
      <sz val="11"/>
      <color theme="1"/>
      <name val="Calibri"/>
      <family val="2"/>
      <charset val="161"/>
    </font>
    <font>
      <sz val="11"/>
      <color rgb="FF000000"/>
      <name val="Calibri"/>
      <family val="2"/>
      <charset val="161"/>
    </font>
    <font>
      <sz val="11"/>
      <name val="Calibri"/>
      <family val="2"/>
      <charset val="161"/>
    </font>
    <font>
      <sz val="10"/>
      <color theme="1"/>
      <name val="Calibri"/>
      <family val="2"/>
      <charset val="161"/>
      <scheme val="minor"/>
    </font>
    <font>
      <b/>
      <sz val="11"/>
      <color rgb="FF000000"/>
      <name val="Calibri"/>
      <family val="2"/>
      <charset val="161"/>
      <scheme val="minor"/>
    </font>
    <font>
      <sz val="11"/>
      <color theme="1"/>
      <name val="Times New Roman"/>
      <family val="1"/>
      <charset val="161"/>
    </font>
    <font>
      <b/>
      <sz val="10"/>
      <name val="Calibri"/>
      <family val="2"/>
      <charset val="161"/>
      <scheme val="minor"/>
    </font>
    <font>
      <sz val="10"/>
      <name val="Arial Greek"/>
      <charset val="161"/>
    </font>
    <font>
      <sz val="10"/>
      <name val="Calibri"/>
      <family val="2"/>
      <charset val="161"/>
      <scheme val="minor"/>
    </font>
    <font>
      <b/>
      <u/>
      <sz val="10"/>
      <name val="Calibri"/>
      <family val="2"/>
      <charset val="161"/>
      <scheme val="minor"/>
    </font>
    <font>
      <b/>
      <sz val="12"/>
      <name val="Calibri"/>
      <family val="2"/>
      <charset val="161"/>
      <scheme val="minor"/>
    </font>
    <font>
      <b/>
      <sz val="14"/>
      <name val="Calibri"/>
      <family val="2"/>
      <charset val="161"/>
      <scheme val="minor"/>
    </font>
    <font>
      <b/>
      <sz val="11"/>
      <name val="Calibri"/>
      <family val="2"/>
      <charset val="161"/>
      <scheme val="minor"/>
    </font>
    <font>
      <sz val="11"/>
      <color rgb="FFFF0000"/>
      <name val="Calibri"/>
      <family val="2"/>
      <charset val="161"/>
      <scheme val="minor"/>
    </font>
    <font>
      <sz val="11"/>
      <color rgb="FF000000"/>
      <name val="Calibri"/>
      <family val="2"/>
      <charset val="161"/>
      <scheme val="minor"/>
    </font>
    <font>
      <b/>
      <sz val="11"/>
      <color rgb="FFFF0000"/>
      <name val="Calibri"/>
      <family val="2"/>
      <charset val="161"/>
      <scheme val="minor"/>
    </font>
    <font>
      <sz val="11"/>
      <name val="Calibri"/>
      <family val="2"/>
      <charset val="161"/>
      <scheme val="minor"/>
    </font>
    <font>
      <i/>
      <sz val="11"/>
      <color theme="1"/>
      <name val="Calibri"/>
      <family val="2"/>
      <charset val="161"/>
      <scheme val="minor"/>
    </font>
    <font>
      <b/>
      <u/>
      <sz val="11"/>
      <color theme="1"/>
      <name val="Calibri"/>
      <family val="2"/>
      <charset val="161"/>
    </font>
    <font>
      <sz val="11"/>
      <color rgb="FFFF0000"/>
      <name val="Calibri"/>
      <family val="2"/>
      <charset val="161"/>
    </font>
    <font>
      <sz val="12"/>
      <name val="Calibri"/>
      <family val="2"/>
      <charset val="161"/>
      <scheme val="minor"/>
    </font>
    <font>
      <b/>
      <u/>
      <sz val="11"/>
      <name val="Calibri"/>
      <family val="2"/>
      <charset val="161"/>
      <scheme val="minor"/>
    </font>
    <font>
      <sz val="11"/>
      <color theme="1"/>
      <name val="Verdana"/>
      <family val="2"/>
      <charset val="161"/>
    </font>
    <font>
      <i/>
      <sz val="11"/>
      <color theme="1"/>
      <name val="Calibri"/>
      <family val="2"/>
      <charset val="161"/>
    </font>
    <font>
      <b/>
      <i/>
      <sz val="11"/>
      <color theme="1"/>
      <name val="Calibri"/>
      <family val="2"/>
      <charset val="161"/>
    </font>
    <font>
      <b/>
      <i/>
      <sz val="11"/>
      <color rgb="FF000000"/>
      <name val="Calibri"/>
      <family val="2"/>
      <charset val="161"/>
      <scheme val="minor"/>
    </font>
    <font>
      <b/>
      <sz val="10"/>
      <color rgb="FF000000"/>
      <name val="Calibri"/>
      <family val="2"/>
      <charset val="161"/>
      <scheme val="minor"/>
    </font>
    <font>
      <b/>
      <sz val="10"/>
      <color rgb="FFFF0000"/>
      <name val="Calibri"/>
      <family val="2"/>
      <charset val="161"/>
      <scheme val="minor"/>
    </font>
    <font>
      <b/>
      <sz val="10"/>
      <color theme="1"/>
      <name val="Calibri"/>
      <family val="2"/>
      <charset val="161"/>
    </font>
    <font>
      <b/>
      <i/>
      <sz val="10"/>
      <color rgb="FF000000"/>
      <name val="Calibri"/>
      <family val="2"/>
      <charset val="161"/>
      <scheme val="minor"/>
    </font>
    <font>
      <b/>
      <i/>
      <sz val="10"/>
      <color theme="1"/>
      <name val="Calibri"/>
      <family val="2"/>
      <charset val="161"/>
    </font>
  </fonts>
  <fills count="12">
    <fill>
      <patternFill patternType="none"/>
    </fill>
    <fill>
      <patternFill patternType="gray125"/>
    </fill>
    <fill>
      <patternFill patternType="solid">
        <fgColor rgb="FFFFFFFF"/>
        <bgColor indexed="64"/>
      </patternFill>
    </fill>
    <fill>
      <patternFill patternType="solid">
        <fgColor rgb="FFDAE9F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64"/>
      </top>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274">
    <xf numFmtId="0" fontId="0" fillId="0" borderId="0" xfId="0"/>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4" fontId="4" fillId="2" borderId="1" xfId="0" applyNumberFormat="1" applyFont="1" applyFill="1" applyBorder="1" applyAlignment="1">
      <alignment vertical="center" wrapText="1"/>
    </xf>
    <xf numFmtId="4" fontId="6" fillId="0" borderId="1" xfId="0" applyNumberFormat="1" applyFont="1" applyBorder="1" applyAlignment="1">
      <alignment vertical="center" wrapText="1"/>
    </xf>
    <xf numFmtId="9" fontId="4" fillId="2" borderId="1" xfId="1" applyFont="1" applyFill="1" applyBorder="1" applyAlignment="1">
      <alignment horizontal="right" vertical="center" wrapText="1"/>
    </xf>
    <xf numFmtId="0" fontId="12" fillId="3" borderId="1" xfId="0" applyFont="1" applyFill="1" applyBorder="1" applyAlignment="1">
      <alignment horizontal="center" vertical="center" wrapText="1"/>
    </xf>
    <xf numFmtId="0" fontId="13" fillId="4" borderId="1" xfId="0" applyFont="1" applyFill="1" applyBorder="1" applyAlignment="1">
      <alignment vertical="center" wrapText="1"/>
    </xf>
    <xf numFmtId="0" fontId="2" fillId="4" borderId="1" xfId="0" applyFont="1" applyFill="1" applyBorder="1" applyAlignment="1">
      <alignment horizontal="right" vertical="center" wrapText="1"/>
    </xf>
    <xf numFmtId="4" fontId="2" fillId="4" borderId="1" xfId="0" applyNumberFormat="1" applyFont="1" applyFill="1" applyBorder="1" applyAlignment="1">
      <alignment horizontal="right" vertical="center" wrapText="1"/>
    </xf>
    <xf numFmtId="10" fontId="2" fillId="4" borderId="1" xfId="1" applyNumberFormat="1" applyFont="1" applyFill="1" applyBorder="1" applyAlignment="1">
      <alignment horizontal="center" vertical="center" wrapText="1"/>
    </xf>
    <xf numFmtId="0" fontId="0" fillId="0" borderId="0" xfId="0" applyAlignment="1">
      <alignment vertical="center"/>
    </xf>
    <xf numFmtId="0" fontId="6" fillId="5" borderId="1" xfId="0" applyFont="1" applyFill="1" applyBorder="1" applyAlignment="1">
      <alignment horizontal="center" vertical="center" wrapText="1"/>
    </xf>
    <xf numFmtId="0" fontId="0" fillId="0" borderId="0" xfId="0" applyAlignment="1">
      <alignment horizontal="left" vertical="center"/>
    </xf>
    <xf numFmtId="0" fontId="16" fillId="0" borderId="0" xfId="2" applyFont="1" applyAlignment="1">
      <alignment vertical="center"/>
    </xf>
    <xf numFmtId="0" fontId="16" fillId="0" borderId="0" xfId="2" applyFont="1" applyAlignment="1">
      <alignment vertical="center" wrapText="1"/>
    </xf>
    <xf numFmtId="0" fontId="14" fillId="0" borderId="0" xfId="2" applyFont="1" applyAlignment="1">
      <alignment horizontal="left" vertical="center" wrapText="1"/>
    </xf>
    <xf numFmtId="0" fontId="14" fillId="0" borderId="0" xfId="2" applyFont="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4" fontId="14" fillId="0" borderId="0" xfId="2" applyNumberFormat="1" applyFont="1" applyAlignment="1">
      <alignment horizontal="left" vertical="center" wrapText="1"/>
    </xf>
    <xf numFmtId="4" fontId="12" fillId="3" borderId="1" xfId="0" applyNumberFormat="1" applyFont="1" applyFill="1" applyBorder="1" applyAlignment="1">
      <alignment horizontal="center" vertical="center" wrapText="1"/>
    </xf>
    <xf numFmtId="4" fontId="2" fillId="5" borderId="1" xfId="0" applyNumberFormat="1" applyFont="1" applyFill="1" applyBorder="1" applyAlignment="1">
      <alignment vertical="center" wrapText="1"/>
    </xf>
    <xf numFmtId="4" fontId="0" fillId="0" borderId="0" xfId="0" applyNumberFormat="1" applyAlignment="1">
      <alignment vertical="center"/>
    </xf>
    <xf numFmtId="4" fontId="0" fillId="0" borderId="0" xfId="0" applyNumberFormat="1" applyAlignment="1">
      <alignment horizontal="left" vertical="center"/>
    </xf>
    <xf numFmtId="4"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0" fillId="0" borderId="0" xfId="0" applyAlignment="1">
      <alignment horizontal="center" vertical="center"/>
    </xf>
    <xf numFmtId="4" fontId="22" fillId="0" borderId="1" xfId="1" applyNumberFormat="1" applyFont="1" applyFill="1" applyBorder="1" applyAlignment="1">
      <alignment horizontal="center" vertical="center" wrapText="1"/>
    </xf>
    <xf numFmtId="4" fontId="1" fillId="0" borderId="1" xfId="1" applyNumberFormat="1" applyFont="1" applyBorder="1" applyAlignment="1">
      <alignment horizontal="center" vertical="center" wrapText="1"/>
    </xf>
    <xf numFmtId="4" fontId="0" fillId="0" borderId="1" xfId="1" applyNumberFormat="1" applyFont="1" applyBorder="1" applyAlignment="1">
      <alignment horizontal="center" vertical="center" wrapText="1"/>
    </xf>
    <xf numFmtId="0" fontId="2" fillId="4" borderId="1" xfId="0" applyFont="1" applyFill="1" applyBorder="1" applyAlignment="1">
      <alignment horizontal="center" vertical="center" wrapText="1"/>
    </xf>
    <xf numFmtId="4" fontId="22" fillId="5" borderId="1" xfId="0" applyNumberFormat="1" applyFont="1" applyFill="1" applyBorder="1" applyAlignment="1">
      <alignment horizontal="center" vertical="center" wrapText="1"/>
    </xf>
    <xf numFmtId="10" fontId="0" fillId="0" borderId="1" xfId="1" applyNumberFormat="1" applyFont="1" applyBorder="1" applyAlignment="1">
      <alignment horizontal="center" vertical="center"/>
    </xf>
    <xf numFmtId="10" fontId="0" fillId="0" borderId="0" xfId="1" applyNumberFormat="1" applyFont="1" applyAlignment="1">
      <alignment vertical="center"/>
    </xf>
    <xf numFmtId="4" fontId="21" fillId="0" borderId="1" xfId="1" applyNumberFormat="1" applyFont="1" applyFill="1" applyBorder="1" applyAlignment="1">
      <alignment horizontal="center" vertical="center" wrapText="1"/>
    </xf>
    <xf numFmtId="4" fontId="21" fillId="0" borderId="0" xfId="0" applyNumberFormat="1" applyFont="1" applyAlignment="1">
      <alignment horizontal="center" vertical="center"/>
    </xf>
    <xf numFmtId="4" fontId="21" fillId="0" borderId="1" xfId="1" applyNumberFormat="1" applyFont="1" applyBorder="1" applyAlignment="1">
      <alignment horizontal="center" vertical="center" wrapText="1"/>
    </xf>
    <xf numFmtId="0" fontId="24" fillId="0" borderId="1" xfId="0" applyFont="1" applyBorder="1" applyAlignment="1">
      <alignment vertical="center" wrapText="1"/>
    </xf>
    <xf numFmtId="0" fontId="6" fillId="8" borderId="1" xfId="0" applyFont="1" applyFill="1" applyBorder="1" applyAlignment="1">
      <alignment horizontal="center" vertical="center" wrapText="1"/>
    </xf>
    <xf numFmtId="10" fontId="2" fillId="4" borderId="6" xfId="1"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9" fontId="0" fillId="0" borderId="0" xfId="1" applyFont="1" applyAlignment="1">
      <alignment vertical="center"/>
    </xf>
    <xf numFmtId="10" fontId="0" fillId="0" borderId="0" xfId="1" applyNumberFormat="1" applyFont="1" applyBorder="1" applyAlignment="1">
      <alignment horizontal="center" vertical="center"/>
    </xf>
    <xf numFmtId="0" fontId="2" fillId="8" borderId="1" xfId="0" applyFont="1" applyFill="1" applyBorder="1" applyAlignment="1">
      <alignment vertical="center" wrapText="1"/>
    </xf>
    <xf numFmtId="4" fontId="2" fillId="8" borderId="1" xfId="0" applyNumberFormat="1" applyFont="1" applyFill="1" applyBorder="1" applyAlignment="1">
      <alignment vertical="center" wrapText="1"/>
    </xf>
    <xf numFmtId="9" fontId="4" fillId="0" borderId="1" xfId="1" applyFont="1" applyFill="1" applyBorder="1" applyAlignment="1">
      <alignment horizontal="center" vertical="center" wrapText="1"/>
    </xf>
    <xf numFmtId="9" fontId="9" fillId="0" borderId="1" xfId="1" applyFont="1" applyFill="1" applyBorder="1" applyAlignment="1">
      <alignment horizontal="center" vertical="center" wrapText="1"/>
    </xf>
    <xf numFmtId="0" fontId="6" fillId="4" borderId="1" xfId="0" applyFont="1" applyFill="1" applyBorder="1" applyAlignment="1">
      <alignment horizontal="left" vertical="center" wrapText="1"/>
    </xf>
    <xf numFmtId="4" fontId="6" fillId="4" borderId="1" xfId="0" applyNumberFormat="1" applyFont="1" applyFill="1" applyBorder="1" applyAlignment="1">
      <alignment horizontal="right" vertical="center"/>
    </xf>
    <xf numFmtId="9" fontId="6" fillId="4" borderId="1" xfId="1" applyFont="1" applyFill="1" applyBorder="1" applyAlignment="1">
      <alignment horizontal="right" vertical="center" wrapText="1"/>
    </xf>
    <xf numFmtId="9" fontId="6" fillId="4" borderId="1" xfId="1" applyFont="1" applyFill="1" applyBorder="1" applyAlignment="1">
      <alignment horizontal="center" vertical="center"/>
    </xf>
    <xf numFmtId="9" fontId="6" fillId="4" borderId="1" xfId="1" applyFont="1" applyFill="1" applyBorder="1" applyAlignment="1">
      <alignment horizontal="center" vertical="center" wrapText="1"/>
    </xf>
    <xf numFmtId="10" fontId="0" fillId="6" borderId="1" xfId="1" applyNumberFormat="1" applyFont="1" applyFill="1" applyBorder="1" applyAlignment="1">
      <alignment horizontal="center" vertical="center"/>
    </xf>
    <xf numFmtId="10" fontId="2" fillId="8" borderId="6" xfId="1" applyNumberFormat="1" applyFont="1" applyFill="1" applyBorder="1" applyAlignment="1">
      <alignment horizontal="center" vertical="center" wrapText="1"/>
    </xf>
    <xf numFmtId="10" fontId="2" fillId="10" borderId="1" xfId="1" applyNumberFormat="1" applyFont="1" applyFill="1" applyBorder="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9" fillId="0" borderId="0" xfId="0" applyFont="1" applyAlignment="1">
      <alignment horizontal="center" vertical="center" wrapText="1"/>
    </xf>
    <xf numFmtId="0" fontId="10" fillId="0" borderId="1" xfId="0" applyFont="1" applyBorder="1" applyAlignment="1">
      <alignment horizontal="left" vertical="center" wrapText="1"/>
    </xf>
    <xf numFmtId="0" fontId="28" fillId="0" borderId="0" xfId="2" applyFont="1" applyAlignment="1">
      <alignment vertical="center"/>
    </xf>
    <xf numFmtId="0" fontId="18" fillId="0" borderId="0" xfId="0" applyFont="1" applyAlignment="1">
      <alignment vertical="center"/>
    </xf>
    <xf numFmtId="0" fontId="18" fillId="0" borderId="0" xfId="0" applyFont="1" applyAlignment="1">
      <alignment vertical="center" wrapText="1"/>
    </xf>
    <xf numFmtId="10" fontId="0" fillId="0" borderId="0" xfId="1" applyNumberFormat="1"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4" fontId="0" fillId="0" borderId="1" xfId="0" applyNumberFormat="1" applyBorder="1" applyAlignment="1">
      <alignment vertical="center" wrapText="1"/>
    </xf>
    <xf numFmtId="4" fontId="0" fillId="0" borderId="1" xfId="0" applyNumberFormat="1" applyBorder="1" applyAlignment="1">
      <alignment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6" xfId="0" applyBorder="1" applyAlignment="1">
      <alignment horizontal="left" vertical="center" wrapText="1"/>
    </xf>
    <xf numFmtId="0" fontId="24" fillId="0" borderId="0" xfId="2" applyFont="1" applyAlignment="1">
      <alignment vertical="center" wrapText="1"/>
    </xf>
    <xf numFmtId="0" fontId="0" fillId="0" borderId="0" xfId="0" applyAlignment="1">
      <alignment vertical="center" wrapText="1"/>
    </xf>
    <xf numFmtId="10" fontId="0" fillId="0" borderId="1" xfId="1" applyNumberFormat="1" applyFont="1" applyBorder="1" applyAlignment="1">
      <alignment horizontal="center" vertical="center" wrapText="1"/>
    </xf>
    <xf numFmtId="10" fontId="24" fillId="0" borderId="1" xfId="1" applyNumberFormat="1" applyFont="1" applyBorder="1" applyAlignment="1">
      <alignment horizontal="center" vertical="center" wrapText="1"/>
    </xf>
    <xf numFmtId="10" fontId="1" fillId="0" borderId="0" xfId="1" applyNumberFormat="1" applyFont="1" applyBorder="1" applyAlignment="1">
      <alignment vertical="center"/>
    </xf>
    <xf numFmtId="0" fontId="1" fillId="0" borderId="0" xfId="0" applyFont="1" applyAlignment="1">
      <alignment vertical="center"/>
    </xf>
    <xf numFmtId="10" fontId="1" fillId="0" borderId="0" xfId="1" applyNumberFormat="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vertical="center"/>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0" fontId="1" fillId="5" borderId="1" xfId="0" applyFont="1" applyFill="1" applyBorder="1" applyAlignment="1">
      <alignment horizontal="center" vertical="center" wrapText="1"/>
    </xf>
    <xf numFmtId="4" fontId="1" fillId="5" borderId="1" xfId="0" applyNumberFormat="1" applyFont="1" applyFill="1" applyBorder="1" applyAlignment="1">
      <alignment horizontal="center" vertical="center" wrapText="1"/>
    </xf>
    <xf numFmtId="4" fontId="1" fillId="5" borderId="1" xfId="1" applyNumberFormat="1" applyFont="1" applyFill="1" applyBorder="1" applyAlignment="1">
      <alignment horizontal="center" vertical="center" wrapText="1"/>
    </xf>
    <xf numFmtId="0" fontId="28" fillId="0" borderId="0" xfId="2" applyFont="1" applyAlignment="1">
      <alignment vertical="center" wrapText="1"/>
    </xf>
    <xf numFmtId="0" fontId="20" fillId="0" borderId="0" xfId="2" applyFont="1" applyAlignment="1">
      <alignment horizontal="left" vertical="center" wrapText="1"/>
    </xf>
    <xf numFmtId="0" fontId="20" fillId="0" borderId="0" xfId="2" applyFont="1" applyAlignment="1">
      <alignment horizontal="center" vertical="center" wrapText="1"/>
    </xf>
    <xf numFmtId="0" fontId="30" fillId="0" borderId="0" xfId="0" applyFont="1" applyAlignment="1">
      <alignment horizontal="center" vertical="center"/>
    </xf>
    <xf numFmtId="4" fontId="0" fillId="0" borderId="1" xfId="0" applyNumberFormat="1" applyBorder="1" applyAlignment="1">
      <alignment horizontal="right" vertical="center" wrapText="1"/>
    </xf>
    <xf numFmtId="0" fontId="20" fillId="0" borderId="0" xfId="0" applyFont="1" applyAlignment="1">
      <alignment horizontal="center" vertical="center" wrapText="1"/>
    </xf>
    <xf numFmtId="0" fontId="24" fillId="0" borderId="0" xfId="2" applyFont="1" applyAlignment="1">
      <alignment vertical="center"/>
    </xf>
    <xf numFmtId="0" fontId="4" fillId="0" borderId="0" xfId="0" applyFont="1" applyAlignme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center" vertical="center" wrapText="1"/>
    </xf>
    <xf numFmtId="0" fontId="0" fillId="0" borderId="0" xfId="0" applyAlignment="1">
      <alignment horizontal="right" vertical="center" wrapText="1"/>
    </xf>
    <xf numFmtId="0" fontId="12" fillId="3" borderId="8"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0" fillId="0" borderId="8" xfId="0" applyBorder="1" applyAlignment="1">
      <alignment vertical="center" wrapText="1"/>
    </xf>
    <xf numFmtId="2" fontId="0" fillId="11" borderId="8" xfId="0" applyNumberFormat="1" applyFill="1" applyBorder="1" applyAlignment="1">
      <alignment horizontal="right" vertical="center" wrapText="1"/>
    </xf>
    <xf numFmtId="2" fontId="0" fillId="11" borderId="8" xfId="0" applyNumberFormat="1" applyFill="1" applyBorder="1" applyAlignment="1">
      <alignment vertical="center"/>
    </xf>
    <xf numFmtId="4" fontId="0" fillId="11" borderId="8" xfId="0" applyNumberFormat="1" applyFill="1" applyBorder="1" applyAlignment="1">
      <alignment horizontal="right" vertical="center" wrapText="1"/>
    </xf>
    <xf numFmtId="4" fontId="0" fillId="11" borderId="8" xfId="0" applyNumberFormat="1" applyFill="1" applyBorder="1" applyAlignment="1">
      <alignment vertical="center"/>
    </xf>
    <xf numFmtId="4" fontId="0" fillId="0" borderId="8" xfId="0" applyNumberFormat="1" applyBorder="1" applyAlignment="1">
      <alignment vertical="center"/>
    </xf>
    <xf numFmtId="10" fontId="0" fillId="10" borderId="8" xfId="1" applyNumberFormat="1" applyFont="1" applyFill="1" applyBorder="1" applyAlignment="1">
      <alignment horizontal="center" vertical="center"/>
    </xf>
    <xf numFmtId="10" fontId="0" fillId="8" borderId="8" xfId="1" applyNumberFormat="1" applyFont="1" applyFill="1" applyBorder="1" applyAlignment="1">
      <alignment horizontal="center" vertical="center"/>
    </xf>
    <xf numFmtId="0" fontId="0" fillId="6" borderId="8" xfId="0" applyFill="1" applyBorder="1" applyAlignment="1">
      <alignment horizontal="right" vertical="center" wrapText="1"/>
    </xf>
    <xf numFmtId="0" fontId="34" fillId="3"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34" fillId="3" borderId="5" xfId="0" applyFont="1" applyFill="1" applyBorder="1" applyAlignment="1">
      <alignment horizontal="center" vertical="center" wrapText="1"/>
    </xf>
    <xf numFmtId="0" fontId="34" fillId="3" borderId="17" xfId="0" applyFont="1" applyFill="1" applyBorder="1" applyAlignment="1">
      <alignment horizontal="center" vertical="center" wrapText="1"/>
    </xf>
    <xf numFmtId="0" fontId="11" fillId="0" borderId="20" xfId="0" applyFont="1" applyBorder="1" applyAlignment="1">
      <alignment vertical="center" wrapText="1"/>
    </xf>
    <xf numFmtId="2" fontId="11" fillId="11" borderId="20" xfId="0" applyNumberFormat="1" applyFont="1" applyFill="1" applyBorder="1" applyAlignment="1">
      <alignment horizontal="right" vertical="center" wrapText="1"/>
    </xf>
    <xf numFmtId="2" fontId="0" fillId="11" borderId="20" xfId="0" applyNumberFormat="1" applyFill="1" applyBorder="1" applyAlignment="1">
      <alignment vertical="center"/>
    </xf>
    <xf numFmtId="2" fontId="0" fillId="11" borderId="21" xfId="0" applyNumberFormat="1" applyFill="1" applyBorder="1" applyAlignment="1">
      <alignment vertical="center"/>
    </xf>
    <xf numFmtId="0" fontId="11" fillId="0" borderId="1" xfId="0" applyFont="1" applyBorder="1" applyAlignment="1">
      <alignment vertical="center" wrapText="1"/>
    </xf>
    <xf numFmtId="2" fontId="11" fillId="11" borderId="1" xfId="0" applyNumberFormat="1" applyFont="1" applyFill="1" applyBorder="1" applyAlignment="1">
      <alignment horizontal="right" vertical="center" wrapText="1"/>
    </xf>
    <xf numFmtId="2" fontId="0" fillId="11" borderId="1" xfId="0" applyNumberFormat="1" applyFill="1" applyBorder="1" applyAlignment="1">
      <alignment vertical="center"/>
    </xf>
    <xf numFmtId="2" fontId="0" fillId="11" borderId="16" xfId="0" applyNumberFormat="1" applyFill="1" applyBorder="1" applyAlignment="1">
      <alignment vertical="center"/>
    </xf>
    <xf numFmtId="0" fontId="11" fillId="0" borderId="5" xfId="0" applyFont="1" applyBorder="1" applyAlignment="1">
      <alignment vertical="center" wrapText="1"/>
    </xf>
    <xf numFmtId="2" fontId="11" fillId="11" borderId="5" xfId="0" applyNumberFormat="1" applyFont="1" applyFill="1" applyBorder="1" applyAlignment="1">
      <alignment horizontal="right" vertical="center" wrapText="1"/>
    </xf>
    <xf numFmtId="2" fontId="0" fillId="11" borderId="5" xfId="0" applyNumberFormat="1" applyFill="1" applyBorder="1" applyAlignment="1">
      <alignment vertical="center"/>
    </xf>
    <xf numFmtId="2" fontId="0" fillId="11" borderId="17" xfId="0" applyNumberFormat="1" applyFill="1" applyBorder="1" applyAlignment="1">
      <alignment vertical="center"/>
    </xf>
    <xf numFmtId="0" fontId="11" fillId="0" borderId="26" xfId="0" applyFont="1" applyBorder="1" applyAlignment="1">
      <alignment vertical="center" wrapText="1"/>
    </xf>
    <xf numFmtId="2" fontId="11" fillId="11" borderId="26" xfId="0" applyNumberFormat="1" applyFont="1" applyFill="1" applyBorder="1" applyAlignment="1">
      <alignment horizontal="right" vertical="center" wrapText="1"/>
    </xf>
    <xf numFmtId="2" fontId="0" fillId="11" borderId="26" xfId="0" applyNumberFormat="1" applyFill="1" applyBorder="1" applyAlignment="1">
      <alignment vertical="center"/>
    </xf>
    <xf numFmtId="2" fontId="0" fillId="11" borderId="27" xfId="0" applyNumberFormat="1" applyFill="1" applyBorder="1" applyAlignment="1">
      <alignment vertical="center"/>
    </xf>
    <xf numFmtId="4" fontId="11" fillId="11" borderId="20" xfId="0" applyNumberFormat="1" applyFont="1" applyFill="1" applyBorder="1" applyAlignment="1">
      <alignment horizontal="right" vertical="center" wrapText="1"/>
    </xf>
    <xf numFmtId="4" fontId="0" fillId="11" borderId="20" xfId="0" applyNumberFormat="1" applyFill="1" applyBorder="1" applyAlignment="1">
      <alignment vertical="center"/>
    </xf>
    <xf numFmtId="4" fontId="0" fillId="11" borderId="21" xfId="0" applyNumberFormat="1" applyFill="1" applyBorder="1" applyAlignment="1">
      <alignment vertical="center"/>
    </xf>
    <xf numFmtId="4" fontId="11" fillId="11" borderId="1" xfId="0" applyNumberFormat="1" applyFont="1" applyFill="1" applyBorder="1" applyAlignment="1">
      <alignment horizontal="right" vertical="center" wrapText="1"/>
    </xf>
    <xf numFmtId="4" fontId="0" fillId="11" borderId="1" xfId="0" applyNumberFormat="1" applyFill="1" applyBorder="1" applyAlignment="1">
      <alignment vertical="center"/>
    </xf>
    <xf numFmtId="4" fontId="0" fillId="11" borderId="16" xfId="0" applyNumberFormat="1" applyFill="1" applyBorder="1" applyAlignment="1">
      <alignment vertical="center"/>
    </xf>
    <xf numFmtId="4" fontId="11" fillId="11" borderId="5" xfId="0" applyNumberFormat="1" applyFont="1" applyFill="1" applyBorder="1" applyAlignment="1">
      <alignment horizontal="right" vertical="center" wrapText="1"/>
    </xf>
    <xf numFmtId="4" fontId="0" fillId="11" borderId="5" xfId="0" applyNumberFormat="1" applyFill="1" applyBorder="1" applyAlignment="1">
      <alignment vertical="center"/>
    </xf>
    <xf numFmtId="4" fontId="0" fillId="11" borderId="17" xfId="0" applyNumberFormat="1" applyFill="1" applyBorder="1" applyAlignment="1">
      <alignment vertical="center"/>
    </xf>
    <xf numFmtId="0" fontId="11" fillId="0" borderId="19" xfId="0" applyFont="1" applyBorder="1" applyAlignment="1">
      <alignment vertical="center" wrapText="1"/>
    </xf>
    <xf numFmtId="0" fontId="11" fillId="0" borderId="22" xfId="0" applyFont="1" applyBorder="1" applyAlignment="1">
      <alignment vertical="center" wrapText="1"/>
    </xf>
    <xf numFmtId="0" fontId="11" fillId="0" borderId="28" xfId="0" applyFont="1" applyBorder="1" applyAlignment="1">
      <alignment vertical="center" wrapText="1"/>
    </xf>
    <xf numFmtId="4" fontId="11" fillId="11" borderId="26" xfId="0" applyNumberFormat="1" applyFont="1" applyFill="1" applyBorder="1" applyAlignment="1">
      <alignment horizontal="right" vertical="center" wrapText="1"/>
    </xf>
    <xf numFmtId="4" fontId="0" fillId="11" borderId="26" xfId="0" applyNumberFormat="1" applyFill="1" applyBorder="1" applyAlignment="1">
      <alignment vertical="center"/>
    </xf>
    <xf numFmtId="4" fontId="0" fillId="11" borderId="27" xfId="0" applyNumberFormat="1" applyFill="1" applyBorder="1" applyAlignment="1">
      <alignment vertical="center"/>
    </xf>
    <xf numFmtId="0" fontId="34" fillId="0" borderId="0" xfId="0" applyFont="1" applyAlignment="1">
      <alignment horizontal="center" vertical="center" wrapText="1"/>
    </xf>
    <xf numFmtId="0" fontId="34" fillId="3" borderId="22" xfId="0" applyFont="1" applyFill="1" applyBorder="1" applyAlignment="1">
      <alignment horizontal="center" vertical="center" wrapText="1"/>
    </xf>
    <xf numFmtId="10" fontId="0" fillId="10" borderId="1" xfId="1" applyNumberFormat="1" applyFont="1" applyFill="1" applyBorder="1" applyAlignment="1">
      <alignment horizontal="center" vertical="center"/>
    </xf>
    <xf numFmtId="10" fontId="0" fillId="8" borderId="1" xfId="1" applyNumberFormat="1" applyFont="1" applyFill="1" applyBorder="1" applyAlignment="1">
      <alignment horizontal="center" vertical="center"/>
    </xf>
    <xf numFmtId="0" fontId="11" fillId="0" borderId="6" xfId="0" applyFont="1" applyBorder="1" applyAlignment="1">
      <alignment vertical="center" wrapText="1"/>
    </xf>
    <xf numFmtId="0" fontId="11" fillId="6" borderId="6" xfId="0" applyFont="1" applyFill="1" applyBorder="1" applyAlignment="1">
      <alignment horizontal="right" vertical="center" wrapText="1"/>
    </xf>
    <xf numFmtId="0" fontId="11" fillId="6" borderId="30" xfId="0" applyFont="1" applyFill="1" applyBorder="1" applyAlignment="1">
      <alignment horizontal="right" vertical="center" wrapText="1"/>
    </xf>
    <xf numFmtId="0" fontId="11" fillId="0" borderId="0" xfId="0" applyFont="1" applyAlignment="1">
      <alignment horizontal="right" vertical="center" wrapText="1"/>
    </xf>
    <xf numFmtId="0" fontId="11" fillId="6" borderId="1" xfId="0" applyFont="1" applyFill="1" applyBorder="1" applyAlignment="1">
      <alignment horizontal="right" vertical="center" wrapText="1"/>
    </xf>
    <xf numFmtId="0" fontId="11" fillId="6" borderId="3" xfId="0" applyFont="1" applyFill="1" applyBorder="1" applyAlignment="1">
      <alignment horizontal="right" vertical="center" wrapText="1"/>
    </xf>
    <xf numFmtId="0" fontId="11" fillId="6" borderId="26" xfId="0" applyFont="1" applyFill="1" applyBorder="1" applyAlignment="1">
      <alignment horizontal="right" vertical="center" wrapText="1"/>
    </xf>
    <xf numFmtId="0" fontId="11" fillId="6" borderId="31" xfId="0" applyFont="1" applyFill="1" applyBorder="1" applyAlignment="1">
      <alignment horizontal="right" vertical="center" wrapText="1"/>
    </xf>
    <xf numFmtId="4" fontId="11" fillId="11" borderId="20" xfId="0" applyNumberFormat="1" applyFont="1" applyFill="1" applyBorder="1" applyAlignment="1">
      <alignment horizontal="center" vertical="center" wrapText="1"/>
    </xf>
    <xf numFmtId="164" fontId="11" fillId="11" borderId="20" xfId="0" applyNumberFormat="1" applyFont="1" applyFill="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right" vertical="center"/>
    </xf>
    <xf numFmtId="4" fontId="2" fillId="0" borderId="1" xfId="0" applyNumberFormat="1" applyFont="1" applyBorder="1" applyAlignment="1">
      <alignment horizontal="center" vertical="center"/>
    </xf>
    <xf numFmtId="4" fontId="2" fillId="0" borderId="1" xfId="1"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2" fillId="11" borderId="8" xfId="0" applyFont="1" applyFill="1" applyBorder="1" applyAlignment="1">
      <alignment horizontal="center" vertical="center"/>
    </xf>
    <xf numFmtId="0" fontId="18" fillId="4" borderId="0" xfId="0" applyFont="1" applyFill="1" applyAlignment="1">
      <alignment horizontal="center" vertical="center" wrapText="1"/>
    </xf>
    <xf numFmtId="0" fontId="6" fillId="9" borderId="8" xfId="0" applyFont="1" applyFill="1" applyBorder="1" applyAlignment="1">
      <alignment horizontal="center" vertical="center" wrapText="1"/>
    </xf>
    <xf numFmtId="0" fontId="20" fillId="0" borderId="8" xfId="0" applyFont="1" applyBorder="1" applyAlignment="1">
      <alignment horizontal="left" vertical="center" wrapText="1"/>
    </xf>
    <xf numFmtId="0" fontId="6" fillId="5"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2" fillId="0" borderId="8" xfId="0" applyFont="1" applyBorder="1" applyAlignment="1">
      <alignment horizontal="left" vertical="center"/>
    </xf>
    <xf numFmtId="0" fontId="0" fillId="0" borderId="8" xfId="0" applyBorder="1" applyAlignment="1">
      <alignment horizontal="left" vertical="center" wrapText="1"/>
    </xf>
    <xf numFmtId="0" fontId="0" fillId="0" borderId="8" xfId="0" applyBorder="1" applyAlignment="1">
      <alignment horizontal="left" vertical="center"/>
    </xf>
    <xf numFmtId="0" fontId="6" fillId="7" borderId="8" xfId="0" applyFont="1" applyFill="1" applyBorder="1" applyAlignment="1">
      <alignment horizontal="center"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12" xfId="0" applyFont="1" applyFill="1" applyBorder="1" applyAlignment="1">
      <alignment horizontal="center" vertical="center"/>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18" fillId="6" borderId="0" xfId="0" applyFont="1" applyFill="1" applyAlignment="1">
      <alignment horizontal="center" vertical="center"/>
    </xf>
    <xf numFmtId="0" fontId="18" fillId="6" borderId="0" xfId="0" applyFont="1" applyFill="1" applyAlignment="1">
      <alignment horizontal="center" vertical="center" wrapText="1"/>
    </xf>
    <xf numFmtId="0" fontId="18" fillId="4" borderId="0" xfId="0" applyFont="1" applyFill="1" applyAlignment="1">
      <alignment horizontal="center" vertical="center" wrapText="1"/>
    </xf>
    <xf numFmtId="0" fontId="2" fillId="0" borderId="8" xfId="0" applyFont="1" applyBorder="1" applyAlignment="1">
      <alignment horizontal="center"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2"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wrapText="1"/>
    </xf>
    <xf numFmtId="0" fontId="0" fillId="0" borderId="2" xfId="0" applyBorder="1" applyAlignment="1">
      <alignment horizontal="left" vertical="center" wrapText="1"/>
    </xf>
    <xf numFmtId="0" fontId="2" fillId="8" borderId="1" xfId="0" applyFont="1" applyFill="1" applyBorder="1" applyAlignment="1">
      <alignment horizontal="center" vertical="center"/>
    </xf>
    <xf numFmtId="8" fontId="0" fillId="0" borderId="1" xfId="0" applyNumberFormat="1" applyBorder="1" applyAlignment="1">
      <alignment horizontal="left" vertical="center"/>
    </xf>
    <xf numFmtId="0" fontId="6" fillId="7" borderId="3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14" fillId="0" borderId="1" xfId="0" applyFont="1" applyBorder="1" applyAlignment="1">
      <alignment horizontal="left" vertical="center" wrapText="1"/>
    </xf>
    <xf numFmtId="0" fontId="6" fillId="5"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4" fillId="0" borderId="29" xfId="0" applyFont="1" applyBorder="1" applyAlignment="1">
      <alignment horizontal="left" vertical="center" wrapText="1"/>
    </xf>
    <xf numFmtId="0" fontId="14" fillId="0" borderId="22" xfId="0" applyFont="1" applyBorder="1" applyAlignment="1">
      <alignment horizontal="left" vertical="center" wrapText="1"/>
    </xf>
    <xf numFmtId="0" fontId="14" fillId="0" borderId="28" xfId="0" applyFont="1" applyBorder="1" applyAlignment="1">
      <alignment horizontal="left" vertical="center" wrapText="1"/>
    </xf>
    <xf numFmtId="0" fontId="24" fillId="0" borderId="0" xfId="0" applyFont="1" applyAlignment="1">
      <alignment horizontal="left" vertical="center" wrapText="1"/>
    </xf>
    <xf numFmtId="0" fontId="6" fillId="8" borderId="1" xfId="0" applyFont="1" applyFill="1" applyBorder="1" applyAlignment="1">
      <alignment horizontal="center" vertical="center" wrapText="1"/>
    </xf>
    <xf numFmtId="0" fontId="2" fillId="0" borderId="22" xfId="0" applyFont="1" applyBorder="1" applyAlignment="1">
      <alignment horizontal="left" vertical="center"/>
    </xf>
    <xf numFmtId="0" fontId="2" fillId="0" borderId="1" xfId="0" applyFont="1" applyBorder="1" applyAlignment="1">
      <alignment horizontal="left" vertical="center"/>
    </xf>
    <xf numFmtId="0" fontId="0" fillId="0" borderId="16" xfId="0" applyBorder="1" applyAlignment="1">
      <alignment horizontal="left" vertical="center" wrapText="1"/>
    </xf>
    <xf numFmtId="0" fontId="6" fillId="5" borderId="18" xfId="0" applyFont="1" applyFill="1" applyBorder="1" applyAlignment="1">
      <alignment horizontal="center" vertical="center" wrapText="1"/>
    </xf>
    <xf numFmtId="0" fontId="6" fillId="5" borderId="0" xfId="0" applyFont="1" applyFill="1" applyAlignment="1">
      <alignment horizontal="center" vertical="center" wrapText="1"/>
    </xf>
    <xf numFmtId="0" fontId="11" fillId="0" borderId="19"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left" vertical="center" wrapText="1"/>
    </xf>
    <xf numFmtId="0" fontId="34" fillId="8" borderId="6"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6" fillId="9" borderId="1" xfId="0" applyFont="1" applyFill="1" applyBorder="1" applyAlignment="1">
      <alignment horizontal="center" vertical="center" wrapText="1"/>
    </xf>
    <xf numFmtId="0" fontId="36" fillId="9" borderId="1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2" fillId="0" borderId="1" xfId="0" applyFont="1" applyBorder="1" applyAlignment="1">
      <alignment horizontal="center" vertical="center" wrapText="1"/>
    </xf>
    <xf numFmtId="0" fontId="20" fillId="0" borderId="8" xfId="2" applyFont="1" applyBorder="1" applyAlignment="1">
      <alignment horizontal="right" vertical="center" wrapText="1"/>
    </xf>
    <xf numFmtId="0" fontId="17" fillId="0" borderId="0" xfId="0" applyFont="1" applyAlignment="1">
      <alignment horizontal="center" vertical="center"/>
    </xf>
    <xf numFmtId="0" fontId="20" fillId="0" borderId="8" xfId="2" applyFont="1" applyBorder="1" applyAlignment="1">
      <alignment horizontal="center" vertical="center" wrapText="1"/>
    </xf>
    <xf numFmtId="0" fontId="0" fillId="0" borderId="0" xfId="0" applyAlignment="1">
      <alignment horizontal="left" vertical="center"/>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4" fillId="0" borderId="8" xfId="2" applyFont="1" applyBorder="1" applyAlignment="1">
      <alignment horizontal="left" vertical="center" wrapText="1"/>
    </xf>
    <xf numFmtId="0" fontId="0" fillId="0" borderId="9" xfId="0" applyBorder="1" applyAlignment="1">
      <alignment horizontal="left" vertical="center" wrapText="1"/>
    </xf>
    <xf numFmtId="0" fontId="25" fillId="0" borderId="0" xfId="0" applyFont="1" applyAlignment="1">
      <alignment horizontal="left" vertical="center" wrapText="1"/>
    </xf>
    <xf numFmtId="0" fontId="1" fillId="0" borderId="0" xfId="0" applyFont="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0" fillId="0" borderId="9" xfId="0" applyBorder="1" applyAlignment="1">
      <alignment horizontal="left" vertical="center"/>
    </xf>
    <xf numFmtId="0" fontId="29"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xf numFmtId="0" fontId="5"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cellXfs>
  <cellStyles count="3">
    <cellStyle name="Βασικό_ΑΞΟΝΑΣ 4  ΕΠΙΛΕΞΙΜΟΤΗΤΑΣ ΠΡΑΞΕΩΝ_11_2009" xfId="2" xr:uid="{00000000-0005-0000-0000-000000000000}"/>
    <cellStyle name="Κανονικό" xfId="0" builtinId="0"/>
    <cellStyle name="Ποσοστό"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pageSetUpPr fitToPage="1"/>
  </sheetPr>
  <dimension ref="A1:I59"/>
  <sheetViews>
    <sheetView zoomScaleNormal="100" workbookViewId="0">
      <selection activeCell="C65" sqref="C65"/>
    </sheetView>
  </sheetViews>
  <sheetFormatPr defaultColWidth="9.140625" defaultRowHeight="15" x14ac:dyDescent="0.25"/>
  <cols>
    <col min="1" max="1" width="20.7109375" style="11" bestFit="1" customWidth="1"/>
    <col min="2" max="2" width="28.42578125" style="11" customWidth="1"/>
    <col min="3" max="3" width="15.85546875" style="11" customWidth="1"/>
    <col min="4" max="4" width="14.140625" style="11" bestFit="1" customWidth="1"/>
    <col min="5" max="5" width="17.85546875" style="11" bestFit="1" customWidth="1"/>
    <col min="6" max="6" width="18.7109375" style="11" customWidth="1"/>
    <col min="7" max="7" width="14.140625" style="11" bestFit="1" customWidth="1"/>
    <col min="8" max="8" width="17.85546875" style="11" bestFit="1" customWidth="1"/>
    <col min="9" max="9" width="18.7109375" style="11" customWidth="1"/>
    <col min="10" max="16384" width="9.140625" style="11"/>
  </cols>
  <sheetData>
    <row r="1" spans="1:9" s="63" customFormat="1" ht="20.100000000000001" customHeight="1" x14ac:dyDescent="0.25">
      <c r="A1" s="197" t="s">
        <v>78</v>
      </c>
      <c r="B1" s="197"/>
      <c r="C1" s="197"/>
      <c r="D1" s="197"/>
      <c r="E1" s="197"/>
      <c r="F1" s="197"/>
      <c r="G1" s="197"/>
      <c r="H1" s="197"/>
      <c r="I1" s="197"/>
    </row>
    <row r="2" spans="1:9" s="63" customFormat="1" ht="39" customHeight="1" x14ac:dyDescent="0.25">
      <c r="A2" s="198" t="s">
        <v>192</v>
      </c>
      <c r="B2" s="198"/>
      <c r="C2" s="198"/>
      <c r="D2" s="198"/>
      <c r="E2" s="198"/>
      <c r="F2" s="198"/>
      <c r="G2" s="198"/>
      <c r="H2" s="198"/>
      <c r="I2" s="198"/>
    </row>
    <row r="3" spans="1:9" s="63" customFormat="1" ht="27" customHeight="1" x14ac:dyDescent="0.25">
      <c r="A3" s="173"/>
      <c r="B3" s="199" t="s">
        <v>242</v>
      </c>
      <c r="C3" s="199"/>
      <c r="D3" s="199"/>
      <c r="E3" s="199"/>
      <c r="F3" s="199"/>
      <c r="G3" s="199"/>
      <c r="H3" s="199"/>
      <c r="I3" s="173"/>
    </row>
    <row r="4" spans="1:9" s="63" customFormat="1" ht="20.100000000000001" customHeight="1" x14ac:dyDescent="0.25">
      <c r="A4" s="199" t="s">
        <v>191</v>
      </c>
      <c r="B4" s="199"/>
      <c r="C4" s="199"/>
      <c r="D4" s="199"/>
      <c r="E4" s="199"/>
      <c r="F4" s="199"/>
      <c r="G4" s="199"/>
      <c r="H4" s="199"/>
      <c r="I4" s="199"/>
    </row>
    <row r="5" spans="1:9" s="14" customFormat="1" ht="18.75" customHeight="1" x14ac:dyDescent="0.25">
      <c r="A5" s="61"/>
      <c r="B5" s="61"/>
      <c r="C5" s="61"/>
      <c r="D5" s="61"/>
      <c r="E5" s="61"/>
      <c r="F5" s="61"/>
      <c r="G5" s="61"/>
      <c r="H5" s="61"/>
      <c r="I5" s="61"/>
    </row>
    <row r="6" spans="1:9" ht="36.75" customHeight="1" x14ac:dyDescent="0.25">
      <c r="A6" s="200" t="s">
        <v>186</v>
      </c>
      <c r="B6" s="200"/>
      <c r="C6" s="200"/>
      <c r="D6" s="200"/>
      <c r="E6" s="200"/>
      <c r="F6" s="200"/>
      <c r="G6" s="200"/>
      <c r="H6" s="200"/>
      <c r="I6" s="200"/>
    </row>
    <row r="7" spans="1:9" ht="28.5" customHeight="1" x14ac:dyDescent="0.25">
      <c r="A7" s="184" t="s">
        <v>151</v>
      </c>
      <c r="B7" s="184"/>
      <c r="C7" s="184"/>
      <c r="D7" s="184"/>
      <c r="E7" s="184"/>
      <c r="F7" s="184"/>
      <c r="G7" s="184"/>
      <c r="H7" s="184"/>
      <c r="I7" s="184"/>
    </row>
    <row r="8" spans="1:9" ht="27.75" customHeight="1" x14ac:dyDescent="0.25">
      <c r="A8" s="176" t="s">
        <v>177</v>
      </c>
      <c r="B8" s="176"/>
      <c r="C8" s="176"/>
      <c r="D8" s="176"/>
      <c r="E8" s="176"/>
      <c r="F8" s="176"/>
      <c r="G8" s="176"/>
      <c r="H8" s="176"/>
      <c r="I8" s="176"/>
    </row>
    <row r="9" spans="1:9" x14ac:dyDescent="0.25">
      <c r="A9" s="180" t="s">
        <v>63</v>
      </c>
      <c r="B9" s="180" t="s">
        <v>64</v>
      </c>
      <c r="C9" s="179" t="s">
        <v>190</v>
      </c>
      <c r="D9" s="174" t="s">
        <v>144</v>
      </c>
      <c r="E9" s="174"/>
      <c r="F9" s="174"/>
      <c r="G9" s="174" t="s">
        <v>165</v>
      </c>
      <c r="H9" s="174"/>
      <c r="I9" s="174"/>
    </row>
    <row r="10" spans="1:9" ht="45" x14ac:dyDescent="0.25">
      <c r="A10" s="180"/>
      <c r="B10" s="180"/>
      <c r="C10" s="179"/>
      <c r="D10" s="107" t="s">
        <v>187</v>
      </c>
      <c r="E10" s="105" t="s">
        <v>142</v>
      </c>
      <c r="F10" s="105" t="s">
        <v>143</v>
      </c>
      <c r="G10" s="107" t="s">
        <v>188</v>
      </c>
      <c r="H10" s="105" t="s">
        <v>167</v>
      </c>
      <c r="I10" s="105" t="s">
        <v>166</v>
      </c>
    </row>
    <row r="11" spans="1:9" ht="19.149999999999999" customHeight="1" x14ac:dyDescent="0.25">
      <c r="A11" s="178" t="s">
        <v>147</v>
      </c>
      <c r="B11" s="178"/>
      <c r="C11" s="178"/>
      <c r="D11" s="178"/>
      <c r="E11" s="178"/>
      <c r="F11" s="178"/>
      <c r="G11" s="178"/>
      <c r="H11" s="178"/>
      <c r="I11" s="178"/>
    </row>
    <row r="12" spans="1:9" ht="19.149999999999999" customHeight="1" x14ac:dyDescent="0.25">
      <c r="A12" s="176" t="s">
        <v>141</v>
      </c>
      <c r="B12" s="176"/>
      <c r="C12" s="176"/>
      <c r="D12" s="176"/>
      <c r="E12" s="176"/>
      <c r="F12" s="176"/>
      <c r="G12" s="176"/>
      <c r="H12" s="176"/>
      <c r="I12" s="176"/>
    </row>
    <row r="13" spans="1:9" x14ac:dyDescent="0.25">
      <c r="A13" s="182" t="s">
        <v>65</v>
      </c>
      <c r="B13" s="108" t="s">
        <v>66</v>
      </c>
      <c r="C13" s="109">
        <f>ROUND(1500*1.472/1.399,2)</f>
        <v>1578.27</v>
      </c>
      <c r="D13" s="109">
        <f>ROUND(C13*6%,2)</f>
        <v>94.7</v>
      </c>
      <c r="E13" s="110">
        <f>ROUND(C13*6%,2)</f>
        <v>94.7</v>
      </c>
      <c r="F13" s="110">
        <f>ROUND(C13*6%,2)</f>
        <v>94.7</v>
      </c>
      <c r="G13" s="110">
        <f>ROUND(C13+D13,2)</f>
        <v>1672.97</v>
      </c>
      <c r="H13" s="110">
        <f>ROUND(C13+D13+E13,2)</f>
        <v>1767.67</v>
      </c>
      <c r="I13" s="110">
        <f>ROUND(C13+D13+E13+F13,2)</f>
        <v>1862.37</v>
      </c>
    </row>
    <row r="14" spans="1:9" x14ac:dyDescent="0.25">
      <c r="A14" s="182"/>
      <c r="B14" s="108" t="s">
        <v>67</v>
      </c>
      <c r="C14" s="109">
        <f>ROUND(750*1.472/1.399,2)</f>
        <v>789.14</v>
      </c>
      <c r="D14" s="110">
        <f>ROUND(C14*6%,2)</f>
        <v>47.35</v>
      </c>
      <c r="E14" s="110">
        <f>ROUND(C14*6%,2)</f>
        <v>47.35</v>
      </c>
      <c r="F14" s="110">
        <f>ROUND(C14*6%,2)</f>
        <v>47.35</v>
      </c>
      <c r="G14" s="110">
        <f>ROUND(C14+D14,2)</f>
        <v>836.49</v>
      </c>
      <c r="H14" s="110">
        <f>ROUND(C14+D14+E14,2)</f>
        <v>883.84</v>
      </c>
      <c r="I14" s="110">
        <f>ROUND(C14+D14+E14+F14,2)</f>
        <v>931.19</v>
      </c>
    </row>
    <row r="15" spans="1:9" x14ac:dyDescent="0.25">
      <c r="A15" s="182"/>
      <c r="B15" s="108" t="s">
        <v>68</v>
      </c>
      <c r="C15" s="109">
        <f>ROUND(450*1.472/1.399,2)</f>
        <v>473.48</v>
      </c>
      <c r="D15" s="110">
        <f>ROUND(C15*6%,2)</f>
        <v>28.41</v>
      </c>
      <c r="E15" s="110">
        <f>ROUND(C15*6%,2)</f>
        <v>28.41</v>
      </c>
      <c r="F15" s="110">
        <f>ROUND(C15*6%,2)</f>
        <v>28.41</v>
      </c>
      <c r="G15" s="110">
        <f>ROUND(C15+D15,2)</f>
        <v>501.89</v>
      </c>
      <c r="H15" s="110">
        <f>ROUND(C15+D15+E15,2)</f>
        <v>530.29999999999995</v>
      </c>
      <c r="I15" s="110">
        <f>ROUND(C15+D15+E15+F15,2)</f>
        <v>558.71</v>
      </c>
    </row>
    <row r="16" spans="1:9" ht="19.149999999999999" customHeight="1" x14ac:dyDescent="0.25">
      <c r="A16" s="176" t="s">
        <v>140</v>
      </c>
      <c r="B16" s="176"/>
      <c r="C16" s="176"/>
      <c r="D16" s="176"/>
      <c r="E16" s="176"/>
      <c r="F16" s="176"/>
      <c r="G16" s="176"/>
      <c r="H16" s="176"/>
      <c r="I16" s="176"/>
    </row>
    <row r="17" spans="1:9" x14ac:dyDescent="0.25">
      <c r="A17" s="182" t="s">
        <v>65</v>
      </c>
      <c r="B17" s="108" t="s">
        <v>66</v>
      </c>
      <c r="C17" s="111">
        <f>ROUND(1395*1.472/1.399,2)</f>
        <v>1467.79</v>
      </c>
      <c r="D17" s="112">
        <f>ROUND(C17*6%,2)</f>
        <v>88.07</v>
      </c>
      <c r="E17" s="112">
        <f>ROUND(C17*6%,2)</f>
        <v>88.07</v>
      </c>
      <c r="F17" s="112">
        <f>ROUND(C17*6%,2)</f>
        <v>88.07</v>
      </c>
      <c r="G17" s="112">
        <f>ROUND(C17+D17,2)</f>
        <v>1555.86</v>
      </c>
      <c r="H17" s="112">
        <f>ROUND(C17+D17+E17,2)</f>
        <v>1643.93</v>
      </c>
      <c r="I17" s="112">
        <f>ROUND(C17+D17+E17+F17,2)</f>
        <v>1732</v>
      </c>
    </row>
    <row r="18" spans="1:9" x14ac:dyDescent="0.25">
      <c r="A18" s="182"/>
      <c r="B18" s="108" t="s">
        <v>67</v>
      </c>
      <c r="C18" s="111">
        <f>ROUND(750*1.472/1.399,2)</f>
        <v>789.14</v>
      </c>
      <c r="D18" s="112">
        <f>ROUND(C18*6%,2)</f>
        <v>47.35</v>
      </c>
      <c r="E18" s="112">
        <f>ROUND(C18*6%,2)</f>
        <v>47.35</v>
      </c>
      <c r="F18" s="112">
        <f>ROUND(C18*6%,2)</f>
        <v>47.35</v>
      </c>
      <c r="G18" s="112">
        <f>ROUND(C18+D18,2)</f>
        <v>836.49</v>
      </c>
      <c r="H18" s="112">
        <f>ROUND(C18+D18+E18,2)</f>
        <v>883.84</v>
      </c>
      <c r="I18" s="112">
        <f>ROUND(C18+D18+E18+F18,2)</f>
        <v>931.19</v>
      </c>
    </row>
    <row r="19" spans="1:9" x14ac:dyDescent="0.25">
      <c r="A19" s="182"/>
      <c r="B19" s="108" t="s">
        <v>68</v>
      </c>
      <c r="C19" s="111">
        <f>ROUND(450*1.472/1.399,2)</f>
        <v>473.48</v>
      </c>
      <c r="D19" s="112">
        <f>ROUND(C19*6%,2)</f>
        <v>28.41</v>
      </c>
      <c r="E19" s="112">
        <f>ROUND(C19*6%,2)</f>
        <v>28.41</v>
      </c>
      <c r="F19" s="112">
        <f>ROUND(C19*6%,2)</f>
        <v>28.41</v>
      </c>
      <c r="G19" s="112">
        <f>ROUND(C19+D19,2)</f>
        <v>501.89</v>
      </c>
      <c r="H19" s="112">
        <f>ROUND(C19+D19+E19,2)</f>
        <v>530.29999999999995</v>
      </c>
      <c r="I19" s="112">
        <f>ROUND(C19+D19+E19+F19,2)</f>
        <v>558.71</v>
      </c>
    </row>
    <row r="20" spans="1:9" ht="29.45" customHeight="1" x14ac:dyDescent="0.25">
      <c r="A20" s="177" t="s">
        <v>201</v>
      </c>
      <c r="B20" s="177"/>
      <c r="C20" s="177"/>
      <c r="D20" s="177"/>
      <c r="E20" s="177"/>
      <c r="F20" s="177"/>
      <c r="G20" s="103"/>
      <c r="H20" s="103"/>
      <c r="I20" s="103"/>
    </row>
    <row r="21" spans="1:9" ht="90" x14ac:dyDescent="0.25">
      <c r="A21" s="105" t="s">
        <v>63</v>
      </c>
      <c r="B21" s="105" t="s">
        <v>64</v>
      </c>
      <c r="C21" s="106" t="s">
        <v>190</v>
      </c>
      <c r="D21" s="105" t="s">
        <v>148</v>
      </c>
      <c r="E21" s="105" t="s">
        <v>154</v>
      </c>
      <c r="F21" s="105" t="s">
        <v>149</v>
      </c>
      <c r="G21" s="103"/>
      <c r="H21" s="103"/>
      <c r="I21" s="103"/>
    </row>
    <row r="22" spans="1:9" ht="19.149999999999999" customHeight="1" x14ac:dyDescent="0.25">
      <c r="A22" s="176" t="s">
        <v>145</v>
      </c>
      <c r="B22" s="176"/>
      <c r="C22" s="176"/>
      <c r="D22" s="176"/>
      <c r="E22" s="176"/>
      <c r="F22" s="176"/>
    </row>
    <row r="23" spans="1:9" x14ac:dyDescent="0.25">
      <c r="A23" s="182" t="s">
        <v>65</v>
      </c>
      <c r="B23" s="108" t="s">
        <v>66</v>
      </c>
      <c r="C23" s="111">
        <f>ROUND(1500*1.472/1.399,2)</f>
        <v>1578.27</v>
      </c>
      <c r="D23" s="113"/>
      <c r="E23" s="114"/>
      <c r="F23" s="113">
        <f>D23*E23</f>
        <v>0</v>
      </c>
      <c r="G23" s="25"/>
      <c r="H23" s="45"/>
      <c r="I23" s="25"/>
    </row>
    <row r="24" spans="1:9" x14ac:dyDescent="0.25">
      <c r="A24" s="182"/>
      <c r="B24" s="108" t="s">
        <v>67</v>
      </c>
      <c r="C24" s="111">
        <f>ROUND(750*1.472/1.399,2)</f>
        <v>789.14</v>
      </c>
      <c r="D24" s="113"/>
      <c r="E24" s="114"/>
      <c r="F24" s="113">
        <f t="shared" ref="F24:F31" si="0">D24*E24</f>
        <v>0</v>
      </c>
      <c r="G24" s="25"/>
      <c r="H24" s="45"/>
      <c r="I24" s="25"/>
    </row>
    <row r="25" spans="1:9" x14ac:dyDescent="0.25">
      <c r="A25" s="182"/>
      <c r="B25" s="108" t="s">
        <v>68</v>
      </c>
      <c r="C25" s="111">
        <f>ROUND(450*1.472/1.399,2)</f>
        <v>473.48</v>
      </c>
      <c r="D25" s="113"/>
      <c r="E25" s="114"/>
      <c r="F25" s="113">
        <f t="shared" si="0"/>
        <v>0</v>
      </c>
      <c r="G25" s="25"/>
      <c r="H25" s="45"/>
      <c r="I25" s="25"/>
    </row>
    <row r="26" spans="1:9" x14ac:dyDescent="0.25">
      <c r="A26" s="175" t="s">
        <v>70</v>
      </c>
      <c r="B26" s="108" t="s">
        <v>66</v>
      </c>
      <c r="C26" s="111">
        <f>ROUND(1725*1.472/1.399,2)</f>
        <v>1815.01</v>
      </c>
      <c r="D26" s="113"/>
      <c r="E26" s="114"/>
      <c r="F26" s="113">
        <f t="shared" si="0"/>
        <v>0</v>
      </c>
      <c r="G26" s="25"/>
      <c r="H26" s="45"/>
      <c r="I26" s="25"/>
    </row>
    <row r="27" spans="1:9" x14ac:dyDescent="0.25">
      <c r="A27" s="175"/>
      <c r="B27" s="108" t="s">
        <v>67</v>
      </c>
      <c r="C27" s="111">
        <f>ROUND(863*1.472/1.399,2)</f>
        <v>908.03</v>
      </c>
      <c r="D27" s="113"/>
      <c r="E27" s="114"/>
      <c r="F27" s="113">
        <f t="shared" si="0"/>
        <v>0</v>
      </c>
      <c r="G27" s="25"/>
      <c r="H27" s="45"/>
      <c r="I27" s="25"/>
    </row>
    <row r="28" spans="1:9" x14ac:dyDescent="0.25">
      <c r="A28" s="175"/>
      <c r="B28" s="108" t="s">
        <v>68</v>
      </c>
      <c r="C28" s="111">
        <f>ROUND(518*1.472/1.399,2)</f>
        <v>545.03</v>
      </c>
      <c r="D28" s="113"/>
      <c r="E28" s="114"/>
      <c r="F28" s="113">
        <f t="shared" si="0"/>
        <v>0</v>
      </c>
      <c r="G28" s="25"/>
      <c r="H28" s="45"/>
      <c r="I28" s="25"/>
    </row>
    <row r="29" spans="1:9" x14ac:dyDescent="0.25">
      <c r="A29" s="175" t="s">
        <v>69</v>
      </c>
      <c r="B29" s="108" t="s">
        <v>66</v>
      </c>
      <c r="C29" s="111">
        <f>ROUND(1900*1.472/1.399,2)</f>
        <v>1999.14</v>
      </c>
      <c r="D29" s="113"/>
      <c r="E29" s="114"/>
      <c r="F29" s="113">
        <f t="shared" si="0"/>
        <v>0</v>
      </c>
      <c r="G29" s="25"/>
      <c r="H29" s="45"/>
      <c r="I29" s="25"/>
    </row>
    <row r="30" spans="1:9" x14ac:dyDescent="0.25">
      <c r="A30" s="175"/>
      <c r="B30" s="108" t="s">
        <v>67</v>
      </c>
      <c r="C30" s="111">
        <f>ROUND(950*1.472/1.399,2)</f>
        <v>999.57</v>
      </c>
      <c r="D30" s="113"/>
      <c r="E30" s="114"/>
      <c r="F30" s="113">
        <f t="shared" si="0"/>
        <v>0</v>
      </c>
      <c r="G30" s="25"/>
      <c r="H30" s="45"/>
      <c r="I30" s="25"/>
    </row>
    <row r="31" spans="1:9" x14ac:dyDescent="0.25">
      <c r="A31" s="175"/>
      <c r="B31" s="108" t="s">
        <v>68</v>
      </c>
      <c r="C31" s="111">
        <f>ROUND(570*1.472/1.399,2)</f>
        <v>599.74</v>
      </c>
      <c r="D31" s="113"/>
      <c r="E31" s="114"/>
      <c r="F31" s="113">
        <f t="shared" si="0"/>
        <v>0</v>
      </c>
      <c r="G31" s="25"/>
      <c r="H31" s="45"/>
      <c r="I31" s="25"/>
    </row>
    <row r="32" spans="1:9" ht="19.149999999999999" customHeight="1" x14ac:dyDescent="0.25">
      <c r="A32" s="176" t="s">
        <v>146</v>
      </c>
      <c r="B32" s="176"/>
      <c r="C32" s="176"/>
      <c r="D32" s="176"/>
      <c r="E32" s="176"/>
      <c r="F32" s="176"/>
    </row>
    <row r="33" spans="1:9" x14ac:dyDescent="0.25">
      <c r="A33" s="182" t="s">
        <v>65</v>
      </c>
      <c r="B33" s="108" t="s">
        <v>66</v>
      </c>
      <c r="C33" s="111">
        <f>ROUND(1395*1.472/1.399,2)</f>
        <v>1467.79</v>
      </c>
      <c r="D33" s="113"/>
      <c r="E33" s="115"/>
      <c r="F33" s="113">
        <f>D33*E33</f>
        <v>0</v>
      </c>
      <c r="G33" s="25"/>
      <c r="H33" s="45"/>
      <c r="I33" s="25"/>
    </row>
    <row r="34" spans="1:9" x14ac:dyDescent="0.25">
      <c r="A34" s="182"/>
      <c r="B34" s="108" t="s">
        <v>67</v>
      </c>
      <c r="C34" s="111">
        <f>ROUND(750*1.472/1.399,2)</f>
        <v>789.14</v>
      </c>
      <c r="D34" s="113"/>
      <c r="E34" s="115"/>
      <c r="F34" s="113">
        <f t="shared" ref="F34:F38" si="1">D34*E34</f>
        <v>0</v>
      </c>
      <c r="G34" s="25"/>
      <c r="H34" s="45"/>
      <c r="I34" s="25"/>
    </row>
    <row r="35" spans="1:9" x14ac:dyDescent="0.25">
      <c r="A35" s="182"/>
      <c r="B35" s="108" t="s">
        <v>68</v>
      </c>
      <c r="C35" s="111">
        <f>ROUND(450*1.472/1.399,2)</f>
        <v>473.48</v>
      </c>
      <c r="D35" s="113"/>
      <c r="E35" s="115"/>
      <c r="F35" s="113">
        <f t="shared" si="1"/>
        <v>0</v>
      </c>
      <c r="G35" s="25"/>
      <c r="H35" s="45"/>
      <c r="I35" s="25"/>
    </row>
    <row r="36" spans="1:9" x14ac:dyDescent="0.25">
      <c r="A36" s="175" t="s">
        <v>70</v>
      </c>
      <c r="B36" s="108" t="s">
        <v>66</v>
      </c>
      <c r="C36" s="111">
        <f>ROUND(1604*1.472/1.399,2)</f>
        <v>1687.7</v>
      </c>
      <c r="D36" s="113"/>
      <c r="E36" s="115"/>
      <c r="F36" s="113">
        <f t="shared" si="1"/>
        <v>0</v>
      </c>
      <c r="G36" s="25"/>
      <c r="H36" s="45"/>
      <c r="I36" s="25"/>
    </row>
    <row r="37" spans="1:9" x14ac:dyDescent="0.25">
      <c r="A37" s="175"/>
      <c r="B37" s="108" t="s">
        <v>67</v>
      </c>
      <c r="C37" s="111">
        <f>ROUND(863*1.472/1.399,2)</f>
        <v>908.03</v>
      </c>
      <c r="D37" s="113"/>
      <c r="E37" s="115"/>
      <c r="F37" s="113">
        <f t="shared" si="1"/>
        <v>0</v>
      </c>
      <c r="G37" s="25"/>
      <c r="H37" s="45"/>
      <c r="I37" s="25"/>
    </row>
    <row r="38" spans="1:9" x14ac:dyDescent="0.25">
      <c r="A38" s="175"/>
      <c r="B38" s="108" t="s">
        <v>68</v>
      </c>
      <c r="C38" s="111">
        <f>ROUND(518*1.472/1.399,2)</f>
        <v>545.03</v>
      </c>
      <c r="D38" s="113"/>
      <c r="E38" s="115"/>
      <c r="F38" s="113">
        <f t="shared" si="1"/>
        <v>0</v>
      </c>
      <c r="G38" s="25"/>
      <c r="H38" s="45"/>
      <c r="I38" s="25"/>
    </row>
    <row r="39" spans="1:9" x14ac:dyDescent="0.25">
      <c r="A39" s="175" t="s">
        <v>69</v>
      </c>
      <c r="B39" s="108" t="s">
        <v>66</v>
      </c>
      <c r="C39" s="116" t="s">
        <v>44</v>
      </c>
      <c r="D39" s="116" t="s">
        <v>44</v>
      </c>
      <c r="E39" s="116" t="s">
        <v>44</v>
      </c>
      <c r="F39" s="116" t="s">
        <v>44</v>
      </c>
      <c r="G39" s="104"/>
      <c r="H39" s="104"/>
      <c r="I39" s="104"/>
    </row>
    <row r="40" spans="1:9" x14ac:dyDescent="0.25">
      <c r="A40" s="175"/>
      <c r="B40" s="108" t="s">
        <v>67</v>
      </c>
      <c r="C40" s="116" t="s">
        <v>44</v>
      </c>
      <c r="D40" s="116" t="s">
        <v>44</v>
      </c>
      <c r="E40" s="116" t="s">
        <v>44</v>
      </c>
      <c r="F40" s="116" t="s">
        <v>44</v>
      </c>
      <c r="G40" s="104"/>
      <c r="H40" s="104"/>
      <c r="I40" s="104"/>
    </row>
    <row r="41" spans="1:9" x14ac:dyDescent="0.25">
      <c r="A41" s="175"/>
      <c r="B41" s="108" t="s">
        <v>68</v>
      </c>
      <c r="C41" s="116" t="s">
        <v>44</v>
      </c>
      <c r="D41" s="116" t="s">
        <v>44</v>
      </c>
      <c r="E41" s="116" t="s">
        <v>44</v>
      </c>
      <c r="F41" s="116" t="s">
        <v>44</v>
      </c>
      <c r="G41" s="104"/>
      <c r="H41" s="104"/>
      <c r="I41" s="104"/>
    </row>
    <row r="42" spans="1:9" ht="31.15" customHeight="1" x14ac:dyDescent="0.25">
      <c r="A42" s="182" t="s">
        <v>204</v>
      </c>
      <c r="B42" s="182"/>
      <c r="C42" s="182"/>
      <c r="D42" s="182"/>
      <c r="E42" s="182"/>
      <c r="F42" s="182"/>
      <c r="G42" s="104"/>
      <c r="H42" s="104"/>
      <c r="I42" s="104"/>
    </row>
    <row r="43" spans="1:9" ht="39.75" customHeight="1" x14ac:dyDescent="0.25">
      <c r="A43" s="178" t="s">
        <v>202</v>
      </c>
      <c r="B43" s="178"/>
      <c r="C43" s="178"/>
      <c r="D43" s="178"/>
      <c r="E43" s="178"/>
      <c r="F43" s="178"/>
    </row>
    <row r="44" spans="1:9" ht="59.45" customHeight="1" x14ac:dyDescent="0.25">
      <c r="A44" s="181" t="s">
        <v>74</v>
      </c>
      <c r="B44" s="181"/>
      <c r="C44" s="182" t="s">
        <v>205</v>
      </c>
      <c r="D44" s="182"/>
      <c r="E44" s="182"/>
      <c r="F44" s="182"/>
      <c r="G44" s="172">
        <f>ROUND(100*1.472/1.399,2)</f>
        <v>105.22</v>
      </c>
    </row>
    <row r="45" spans="1:9" ht="59.25" customHeight="1" x14ac:dyDescent="0.25">
      <c r="A45" s="181"/>
      <c r="B45" s="181"/>
      <c r="C45" s="182" t="s">
        <v>150</v>
      </c>
      <c r="D45" s="182"/>
      <c r="E45" s="182"/>
      <c r="F45" s="182"/>
    </row>
    <row r="46" spans="1:9" ht="29.25" customHeight="1" x14ac:dyDescent="0.25">
      <c r="A46" s="184" t="s">
        <v>203</v>
      </c>
      <c r="B46" s="184"/>
      <c r="C46" s="184"/>
      <c r="D46" s="184"/>
      <c r="E46" s="184"/>
      <c r="F46" s="184"/>
    </row>
    <row r="47" spans="1:9" ht="26.45" customHeight="1" x14ac:dyDescent="0.25">
      <c r="A47" s="180" t="s">
        <v>63</v>
      </c>
      <c r="B47" s="180"/>
      <c r="C47" s="180" t="s">
        <v>71</v>
      </c>
      <c r="D47" s="180"/>
      <c r="E47" s="180"/>
      <c r="F47" s="180"/>
    </row>
    <row r="48" spans="1:9" ht="19.5" customHeight="1" x14ac:dyDescent="0.25">
      <c r="A48" s="183" t="s">
        <v>72</v>
      </c>
      <c r="B48" s="183"/>
      <c r="C48" s="183" t="s">
        <v>206</v>
      </c>
      <c r="D48" s="183"/>
      <c r="E48" s="183"/>
      <c r="F48" s="183"/>
      <c r="G48" s="172">
        <f>ROUND(90*1.472/1.399,2)</f>
        <v>94.7</v>
      </c>
    </row>
    <row r="49" spans="1:7" ht="20.25" customHeight="1" x14ac:dyDescent="0.25">
      <c r="A49" s="183" t="s">
        <v>73</v>
      </c>
      <c r="B49" s="183"/>
      <c r="C49" s="182" t="s">
        <v>207</v>
      </c>
      <c r="D49" s="182"/>
      <c r="E49" s="182"/>
      <c r="F49" s="182"/>
      <c r="G49" s="172">
        <f>ROUND(0.1*1.472/1.399,3)</f>
        <v>0.105</v>
      </c>
    </row>
    <row r="50" spans="1:7" ht="19.5" customHeight="1" x14ac:dyDescent="0.25">
      <c r="A50" s="183" t="s">
        <v>92</v>
      </c>
      <c r="B50" s="183"/>
      <c r="C50" s="183" t="s">
        <v>208</v>
      </c>
      <c r="D50" s="183"/>
      <c r="E50" s="183"/>
      <c r="F50" s="183"/>
      <c r="G50" s="172">
        <f>ROUND(40*1.472/1.399,2)</f>
        <v>42.09</v>
      </c>
    </row>
    <row r="52" spans="1:7" x14ac:dyDescent="0.25">
      <c r="A52" s="191" t="s">
        <v>168</v>
      </c>
      <c r="B52" s="192"/>
      <c r="C52" s="192"/>
      <c r="D52" s="192"/>
      <c r="E52" s="192"/>
      <c r="F52" s="193"/>
    </row>
    <row r="53" spans="1:7" ht="31.15" customHeight="1" x14ac:dyDescent="0.25">
      <c r="A53" s="188" t="s">
        <v>180</v>
      </c>
      <c r="B53" s="189"/>
      <c r="C53" s="189"/>
      <c r="D53" s="189"/>
      <c r="E53" s="189"/>
      <c r="F53" s="190"/>
    </row>
    <row r="54" spans="1:7" ht="33" customHeight="1" x14ac:dyDescent="0.25">
      <c r="A54" s="194" t="s">
        <v>178</v>
      </c>
      <c r="B54" s="195"/>
      <c r="C54" s="195"/>
      <c r="D54" s="195"/>
      <c r="E54" s="195"/>
      <c r="F54" s="196"/>
    </row>
    <row r="55" spans="1:7" ht="60.75" customHeight="1" x14ac:dyDescent="0.25">
      <c r="A55" s="185" t="s">
        <v>179</v>
      </c>
      <c r="B55" s="186"/>
      <c r="C55" s="186"/>
      <c r="D55" s="186"/>
      <c r="E55" s="186"/>
      <c r="F55" s="187"/>
    </row>
    <row r="56" spans="1:7" ht="43.5" customHeight="1" x14ac:dyDescent="0.25">
      <c r="A56" s="185" t="s">
        <v>209</v>
      </c>
      <c r="B56" s="186"/>
      <c r="C56" s="186"/>
      <c r="D56" s="186"/>
      <c r="E56" s="186"/>
      <c r="F56" s="187"/>
    </row>
    <row r="59" spans="1:7" x14ac:dyDescent="0.25">
      <c r="A59"/>
    </row>
  </sheetData>
  <mergeCells count="45">
    <mergeCell ref="A1:I1"/>
    <mergeCell ref="A2:I2"/>
    <mergeCell ref="A4:I4"/>
    <mergeCell ref="A7:I7"/>
    <mergeCell ref="A8:I8"/>
    <mergeCell ref="A6:I6"/>
    <mergeCell ref="B3:H3"/>
    <mergeCell ref="A55:F55"/>
    <mergeCell ref="A53:F53"/>
    <mergeCell ref="A56:F56"/>
    <mergeCell ref="A52:F52"/>
    <mergeCell ref="A54:F54"/>
    <mergeCell ref="A50:B50"/>
    <mergeCell ref="A46:F46"/>
    <mergeCell ref="C48:F48"/>
    <mergeCell ref="C49:F49"/>
    <mergeCell ref="C50:F50"/>
    <mergeCell ref="C47:F47"/>
    <mergeCell ref="A47:B47"/>
    <mergeCell ref="A48:B48"/>
    <mergeCell ref="A49:B49"/>
    <mergeCell ref="A44:B45"/>
    <mergeCell ref="A13:A15"/>
    <mergeCell ref="C44:F44"/>
    <mergeCell ref="A36:A38"/>
    <mergeCell ref="A39:A41"/>
    <mergeCell ref="A43:F43"/>
    <mergeCell ref="A17:A19"/>
    <mergeCell ref="C45:F45"/>
    <mergeCell ref="A22:F22"/>
    <mergeCell ref="A23:A25"/>
    <mergeCell ref="A42:F42"/>
    <mergeCell ref="A33:A35"/>
    <mergeCell ref="G9:I9"/>
    <mergeCell ref="A26:A28"/>
    <mergeCell ref="A29:A31"/>
    <mergeCell ref="A32:F32"/>
    <mergeCell ref="A20:F20"/>
    <mergeCell ref="A11:I11"/>
    <mergeCell ref="A12:I12"/>
    <mergeCell ref="A16:I16"/>
    <mergeCell ref="D9:F9"/>
    <mergeCell ref="C9:C10"/>
    <mergeCell ref="B9:B10"/>
    <mergeCell ref="A9:A10"/>
  </mergeCells>
  <printOptions horizontalCentered="1"/>
  <pageMargins left="0.39370078740157483" right="0.39370078740157483" top="0.78740157480314965" bottom="0.59055118110236227" header="0.19685039370078741" footer="0.19685039370078741"/>
  <pageSetup paperSize="9" scale="56" orientation="portrait" r:id="rId1"/>
  <headerFooter>
    <oddHeader>&amp;L&amp;G&amp;R&amp;G</oddHeader>
    <oddFooter>&amp;L&amp;A&amp;RΣελ. &amp;P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95171-BE0B-41D3-9434-1D314C72F539}">
  <sheetPr>
    <pageSetUpPr fitToPage="1"/>
  </sheetPr>
  <dimension ref="A1:K78"/>
  <sheetViews>
    <sheetView topLeftCell="A67" zoomScale="110" zoomScaleNormal="110" workbookViewId="0">
      <selection activeCell="C65" sqref="C65:F65"/>
    </sheetView>
  </sheetViews>
  <sheetFormatPr defaultRowHeight="15" x14ac:dyDescent="0.25"/>
  <cols>
    <col min="1" max="1" width="20.7109375" style="11" bestFit="1" customWidth="1"/>
    <col min="2" max="2" width="28.42578125" style="11" customWidth="1"/>
    <col min="3" max="3" width="11.28515625" style="11" customWidth="1"/>
    <col min="4" max="4" width="14.140625" style="11" bestFit="1" customWidth="1"/>
    <col min="5" max="5" width="17.85546875" style="11" bestFit="1" customWidth="1"/>
    <col min="6" max="6" width="18.7109375" style="11" customWidth="1"/>
    <col min="7" max="7" width="14.140625" style="11" bestFit="1" customWidth="1"/>
    <col min="8" max="8" width="17.85546875" style="11" bestFit="1" customWidth="1"/>
    <col min="9" max="9" width="18.7109375" style="11" customWidth="1"/>
    <col min="10" max="10" width="11.28515625" style="11" bestFit="1" customWidth="1"/>
    <col min="11" max="11" width="9.140625" style="11"/>
  </cols>
  <sheetData>
    <row r="1" spans="1:11" ht="15.75" x14ac:dyDescent="0.25">
      <c r="A1" s="245" t="s">
        <v>78</v>
      </c>
      <c r="B1" s="245"/>
      <c r="C1" s="245"/>
      <c r="D1" s="245"/>
      <c r="E1" s="245"/>
      <c r="F1" s="245"/>
      <c r="G1" s="245"/>
      <c r="H1" s="245"/>
      <c r="I1" s="245"/>
      <c r="J1" s="14"/>
      <c r="K1" s="14"/>
    </row>
    <row r="2" spans="1:11" ht="15.75" x14ac:dyDescent="0.25">
      <c r="A2" s="246" t="s">
        <v>210</v>
      </c>
      <c r="B2" s="246"/>
      <c r="C2" s="246"/>
      <c r="D2" s="246"/>
      <c r="E2" s="246"/>
      <c r="F2" s="246"/>
      <c r="G2" s="246"/>
      <c r="H2" s="246"/>
      <c r="I2" s="246"/>
      <c r="J2" s="14"/>
      <c r="K2" s="14"/>
    </row>
    <row r="3" spans="1:11" ht="23.25" customHeight="1" x14ac:dyDescent="0.25">
      <c r="A3" s="199" t="s">
        <v>242</v>
      </c>
      <c r="B3" s="199"/>
      <c r="C3" s="199"/>
      <c r="D3" s="199"/>
      <c r="E3" s="199"/>
      <c r="F3" s="199"/>
      <c r="G3" s="199"/>
      <c r="H3" s="199"/>
      <c r="I3" s="199"/>
      <c r="J3" s="58"/>
      <c r="K3" s="14"/>
    </row>
    <row r="4" spans="1:11" ht="15.75" x14ac:dyDescent="0.25">
      <c r="A4" s="199" t="s">
        <v>236</v>
      </c>
      <c r="B4" s="199"/>
      <c r="C4" s="199"/>
      <c r="D4" s="199"/>
      <c r="E4" s="199"/>
      <c r="F4" s="199"/>
      <c r="G4" s="199"/>
      <c r="H4" s="199"/>
      <c r="I4" s="199"/>
      <c r="J4" s="58"/>
      <c r="K4" s="14"/>
    </row>
    <row r="5" spans="1:11" ht="18.75" x14ac:dyDescent="0.25">
      <c r="A5" s="61"/>
      <c r="B5" s="61"/>
      <c r="C5" s="61"/>
      <c r="D5" s="61"/>
      <c r="E5" s="61"/>
      <c r="F5" s="61"/>
      <c r="G5" s="61"/>
      <c r="H5" s="61"/>
      <c r="I5" s="61"/>
      <c r="J5" s="58"/>
      <c r="K5" s="14"/>
    </row>
    <row r="6" spans="1:11" x14ac:dyDescent="0.25">
      <c r="A6" s="247" t="s">
        <v>186</v>
      </c>
      <c r="B6" s="247"/>
      <c r="C6" s="247"/>
      <c r="D6" s="247"/>
      <c r="E6" s="247"/>
      <c r="F6" s="247"/>
      <c r="G6" s="247"/>
      <c r="H6" s="247"/>
      <c r="I6" s="247"/>
    </row>
    <row r="7" spans="1:11" x14ac:dyDescent="0.25">
      <c r="A7" s="244" t="s">
        <v>151</v>
      </c>
      <c r="B7" s="244"/>
      <c r="C7" s="244"/>
      <c r="D7" s="244"/>
      <c r="E7" s="244"/>
      <c r="F7" s="244"/>
      <c r="G7" s="244"/>
      <c r="H7" s="244"/>
      <c r="I7" s="244"/>
    </row>
    <row r="8" spans="1:11" ht="35.25" customHeight="1" x14ac:dyDescent="0.25">
      <c r="A8" s="221" t="s">
        <v>237</v>
      </c>
      <c r="B8" s="221"/>
      <c r="C8" s="221"/>
      <c r="D8" s="221"/>
      <c r="E8" s="221"/>
      <c r="F8" s="221"/>
      <c r="G8" s="221"/>
      <c r="H8" s="221"/>
      <c r="I8" s="221"/>
    </row>
    <row r="9" spans="1:11" x14ac:dyDescent="0.25">
      <c r="A9" s="218" t="s">
        <v>63</v>
      </c>
      <c r="B9" s="218" t="s">
        <v>64</v>
      </c>
      <c r="C9" s="241" t="s">
        <v>190</v>
      </c>
      <c r="D9" s="242" t="s">
        <v>144</v>
      </c>
      <c r="E9" s="242"/>
      <c r="F9" s="243"/>
      <c r="G9" s="242" t="s">
        <v>165</v>
      </c>
      <c r="H9" s="242"/>
      <c r="I9" s="243"/>
    </row>
    <row r="10" spans="1:11" ht="38.25" x14ac:dyDescent="0.25">
      <c r="A10" s="218"/>
      <c r="B10" s="218"/>
      <c r="C10" s="241"/>
      <c r="D10" s="119" t="s">
        <v>187</v>
      </c>
      <c r="E10" s="120" t="s">
        <v>142</v>
      </c>
      <c r="F10" s="121" t="s">
        <v>143</v>
      </c>
      <c r="G10" s="119" t="s">
        <v>188</v>
      </c>
      <c r="H10" s="120" t="s">
        <v>167</v>
      </c>
      <c r="I10" s="121" t="s">
        <v>166</v>
      </c>
    </row>
    <row r="11" spans="1:11" x14ac:dyDescent="0.25">
      <c r="A11" s="227" t="s">
        <v>147</v>
      </c>
      <c r="B11" s="227"/>
      <c r="C11" s="227"/>
      <c r="D11" s="227"/>
      <c r="E11" s="227"/>
      <c r="F11" s="227"/>
      <c r="G11" s="227"/>
      <c r="H11" s="227"/>
      <c r="I11" s="227"/>
    </row>
    <row r="12" spans="1:11" ht="15.75" thickBot="1" x14ac:dyDescent="0.3">
      <c r="A12" s="231" t="s">
        <v>141</v>
      </c>
      <c r="B12" s="232"/>
      <c r="C12" s="232"/>
      <c r="D12" s="232"/>
      <c r="E12" s="232"/>
      <c r="F12" s="232"/>
      <c r="G12" s="232"/>
      <c r="H12" s="232"/>
      <c r="I12" s="232"/>
    </row>
    <row r="13" spans="1:11" x14ac:dyDescent="0.25">
      <c r="A13" s="233" t="s">
        <v>65</v>
      </c>
      <c r="B13" s="122" t="s">
        <v>66</v>
      </c>
      <c r="C13" s="123">
        <f>ROUND(1290*1.472/1.399,2)</f>
        <v>1357.31</v>
      </c>
      <c r="D13" s="123">
        <f t="shared" ref="D13:D21" si="0">ROUND(C13*6%,2)</f>
        <v>81.44</v>
      </c>
      <c r="E13" s="124">
        <f t="shared" ref="E13:E21" si="1">ROUND(C13*6%,2)</f>
        <v>81.44</v>
      </c>
      <c r="F13" s="124">
        <f t="shared" ref="F13:F21" si="2">ROUND(C13*6%,2)</f>
        <v>81.44</v>
      </c>
      <c r="G13" s="124">
        <f t="shared" ref="G13:G21" si="3">ROUND(C13+D13,2)</f>
        <v>1438.75</v>
      </c>
      <c r="H13" s="124">
        <f t="shared" ref="H13:H21" si="4">ROUND(C13+D13+E13,2)</f>
        <v>1520.19</v>
      </c>
      <c r="I13" s="125">
        <f t="shared" ref="I13:I21" si="5">ROUND(C13+D13+E13+F13,2)</f>
        <v>1601.63</v>
      </c>
      <c r="J13" s="25"/>
    </row>
    <row r="14" spans="1:11" x14ac:dyDescent="0.25">
      <c r="A14" s="234"/>
      <c r="B14" s="126" t="s">
        <v>67</v>
      </c>
      <c r="C14" s="127">
        <f>ROUND(645*1.472/1.399,2)</f>
        <v>678.66</v>
      </c>
      <c r="D14" s="128">
        <f t="shared" si="0"/>
        <v>40.72</v>
      </c>
      <c r="E14" s="128">
        <f t="shared" si="1"/>
        <v>40.72</v>
      </c>
      <c r="F14" s="128">
        <f t="shared" si="2"/>
        <v>40.72</v>
      </c>
      <c r="G14" s="128">
        <f t="shared" si="3"/>
        <v>719.38</v>
      </c>
      <c r="H14" s="128">
        <f t="shared" si="4"/>
        <v>760.1</v>
      </c>
      <c r="I14" s="129">
        <f t="shared" si="5"/>
        <v>800.82</v>
      </c>
    </row>
    <row r="15" spans="1:11" ht="15.75" thickBot="1" x14ac:dyDescent="0.3">
      <c r="A15" s="235"/>
      <c r="B15" s="130" t="s">
        <v>68</v>
      </c>
      <c r="C15" s="131">
        <f>ROUND(387*1.472/1.399,2)</f>
        <v>407.19</v>
      </c>
      <c r="D15" s="132">
        <f t="shared" si="0"/>
        <v>24.43</v>
      </c>
      <c r="E15" s="132">
        <f t="shared" si="1"/>
        <v>24.43</v>
      </c>
      <c r="F15" s="132">
        <f t="shared" si="2"/>
        <v>24.43</v>
      </c>
      <c r="G15" s="132">
        <f t="shared" si="3"/>
        <v>431.62</v>
      </c>
      <c r="H15" s="132">
        <f t="shared" si="4"/>
        <v>456.05</v>
      </c>
      <c r="I15" s="133">
        <f t="shared" si="5"/>
        <v>480.48</v>
      </c>
    </row>
    <row r="16" spans="1:11" x14ac:dyDescent="0.25">
      <c r="A16" s="236" t="s">
        <v>211</v>
      </c>
      <c r="B16" s="122" t="s">
        <v>66</v>
      </c>
      <c r="C16" s="123">
        <f>ROUND(1483*1.472/1.399,2)</f>
        <v>1560.38</v>
      </c>
      <c r="D16" s="123">
        <f t="shared" si="0"/>
        <v>93.62</v>
      </c>
      <c r="E16" s="124">
        <f t="shared" si="1"/>
        <v>93.62</v>
      </c>
      <c r="F16" s="124">
        <f t="shared" si="2"/>
        <v>93.62</v>
      </c>
      <c r="G16" s="124">
        <f t="shared" si="3"/>
        <v>1654</v>
      </c>
      <c r="H16" s="124">
        <f t="shared" si="4"/>
        <v>1747.62</v>
      </c>
      <c r="I16" s="125">
        <f t="shared" si="5"/>
        <v>1841.24</v>
      </c>
    </row>
    <row r="17" spans="1:9" x14ac:dyDescent="0.25">
      <c r="A17" s="237"/>
      <c r="B17" s="126" t="s">
        <v>67</v>
      </c>
      <c r="C17" s="127">
        <f>ROUND(741*1.472/1.399,2)</f>
        <v>779.67</v>
      </c>
      <c r="D17" s="128">
        <f t="shared" si="0"/>
        <v>46.78</v>
      </c>
      <c r="E17" s="128">
        <f t="shared" si="1"/>
        <v>46.78</v>
      </c>
      <c r="F17" s="128">
        <f t="shared" si="2"/>
        <v>46.78</v>
      </c>
      <c r="G17" s="128">
        <f t="shared" si="3"/>
        <v>826.45</v>
      </c>
      <c r="H17" s="128">
        <f t="shared" si="4"/>
        <v>873.23</v>
      </c>
      <c r="I17" s="129">
        <f t="shared" si="5"/>
        <v>920.01</v>
      </c>
    </row>
    <row r="18" spans="1:9" ht="15.75" thickBot="1" x14ac:dyDescent="0.3">
      <c r="A18" s="238"/>
      <c r="B18" s="130" t="s">
        <v>68</v>
      </c>
      <c r="C18" s="131">
        <f>ROUND(445*1.472/1.399,2)</f>
        <v>468.22</v>
      </c>
      <c r="D18" s="132">
        <f t="shared" si="0"/>
        <v>28.09</v>
      </c>
      <c r="E18" s="132">
        <f t="shared" si="1"/>
        <v>28.09</v>
      </c>
      <c r="F18" s="132">
        <f t="shared" si="2"/>
        <v>28.09</v>
      </c>
      <c r="G18" s="132">
        <f t="shared" si="3"/>
        <v>496.31</v>
      </c>
      <c r="H18" s="132">
        <f t="shared" si="4"/>
        <v>524.4</v>
      </c>
      <c r="I18" s="133">
        <f t="shared" si="5"/>
        <v>552.49</v>
      </c>
    </row>
    <row r="19" spans="1:9" x14ac:dyDescent="0.25">
      <c r="A19" s="236" t="s">
        <v>212</v>
      </c>
      <c r="B19" s="122" t="s">
        <v>66</v>
      </c>
      <c r="C19" s="123">
        <f>ROUND(1677*1.472/1.399,2)</f>
        <v>1764.51</v>
      </c>
      <c r="D19" s="123">
        <f t="shared" si="0"/>
        <v>105.87</v>
      </c>
      <c r="E19" s="124">
        <f t="shared" si="1"/>
        <v>105.87</v>
      </c>
      <c r="F19" s="124">
        <f t="shared" si="2"/>
        <v>105.87</v>
      </c>
      <c r="G19" s="124">
        <f t="shared" si="3"/>
        <v>1870.38</v>
      </c>
      <c r="H19" s="124">
        <f t="shared" si="4"/>
        <v>1976.25</v>
      </c>
      <c r="I19" s="125">
        <f t="shared" si="5"/>
        <v>2082.12</v>
      </c>
    </row>
    <row r="20" spans="1:9" x14ac:dyDescent="0.25">
      <c r="A20" s="237"/>
      <c r="B20" s="126" t="s">
        <v>67</v>
      </c>
      <c r="C20" s="127">
        <f>ROUND(838*1.472/1.399,2)</f>
        <v>881.73</v>
      </c>
      <c r="D20" s="128">
        <f t="shared" si="0"/>
        <v>52.9</v>
      </c>
      <c r="E20" s="128">
        <f t="shared" si="1"/>
        <v>52.9</v>
      </c>
      <c r="F20" s="128">
        <f t="shared" si="2"/>
        <v>52.9</v>
      </c>
      <c r="G20" s="128">
        <f t="shared" si="3"/>
        <v>934.63</v>
      </c>
      <c r="H20" s="128">
        <f t="shared" si="4"/>
        <v>987.53</v>
      </c>
      <c r="I20" s="129">
        <f t="shared" si="5"/>
        <v>1040.43</v>
      </c>
    </row>
    <row r="21" spans="1:9" ht="15.75" thickBot="1" x14ac:dyDescent="0.3">
      <c r="A21" s="238"/>
      <c r="B21" s="134" t="s">
        <v>68</v>
      </c>
      <c r="C21" s="135">
        <f>ROUND(503*1.472/1.399,2)</f>
        <v>529.25</v>
      </c>
      <c r="D21" s="136">
        <f t="shared" si="0"/>
        <v>31.76</v>
      </c>
      <c r="E21" s="136">
        <f t="shared" si="1"/>
        <v>31.76</v>
      </c>
      <c r="F21" s="136">
        <f t="shared" si="2"/>
        <v>31.76</v>
      </c>
      <c r="G21" s="136">
        <f t="shared" si="3"/>
        <v>561.01</v>
      </c>
      <c r="H21" s="136">
        <f t="shared" si="4"/>
        <v>592.77</v>
      </c>
      <c r="I21" s="137">
        <f t="shared" si="5"/>
        <v>624.53</v>
      </c>
    </row>
    <row r="22" spans="1:9" ht="15.75" thickBot="1" x14ac:dyDescent="0.3">
      <c r="A22" s="231" t="s">
        <v>140</v>
      </c>
      <c r="B22" s="232"/>
      <c r="C22" s="232"/>
      <c r="D22" s="232"/>
      <c r="E22" s="232"/>
      <c r="F22" s="232"/>
      <c r="G22" s="232"/>
      <c r="H22" s="232"/>
      <c r="I22" s="232"/>
    </row>
    <row r="23" spans="1:9" x14ac:dyDescent="0.25">
      <c r="A23" s="233" t="s">
        <v>65</v>
      </c>
      <c r="B23" s="122" t="s">
        <v>66</v>
      </c>
      <c r="C23" s="138">
        <f>ROUND(1200*1.472/1.399,2)</f>
        <v>1262.6199999999999</v>
      </c>
      <c r="D23" s="139">
        <f t="shared" ref="D23:D28" si="6">ROUND(C23*6%,2)</f>
        <v>75.760000000000005</v>
      </c>
      <c r="E23" s="139">
        <f t="shared" ref="E23:E28" si="7">ROUND(C23*6%,2)</f>
        <v>75.760000000000005</v>
      </c>
      <c r="F23" s="139">
        <f t="shared" ref="F23:F28" si="8">ROUND(C23*6%,2)</f>
        <v>75.760000000000005</v>
      </c>
      <c r="G23" s="139">
        <f t="shared" ref="G23:G28" si="9">ROUND(C23+D23,2)</f>
        <v>1338.38</v>
      </c>
      <c r="H23" s="139">
        <f t="shared" ref="H23:H28" si="10">ROUND(C23+D23+E23,2)</f>
        <v>1414.14</v>
      </c>
      <c r="I23" s="140">
        <f t="shared" ref="I23:I28" si="11">ROUND(C23+D23+E23+F23,2)</f>
        <v>1489.9</v>
      </c>
    </row>
    <row r="24" spans="1:9" x14ac:dyDescent="0.25">
      <c r="A24" s="234"/>
      <c r="B24" s="126" t="s">
        <v>67</v>
      </c>
      <c r="C24" s="141">
        <f>ROUND(645*1.472/1.399,2)</f>
        <v>678.66</v>
      </c>
      <c r="D24" s="142">
        <f t="shared" si="6"/>
        <v>40.72</v>
      </c>
      <c r="E24" s="142">
        <f t="shared" si="7"/>
        <v>40.72</v>
      </c>
      <c r="F24" s="142">
        <f t="shared" si="8"/>
        <v>40.72</v>
      </c>
      <c r="G24" s="142">
        <f t="shared" si="9"/>
        <v>719.38</v>
      </c>
      <c r="H24" s="142">
        <f t="shared" si="10"/>
        <v>760.1</v>
      </c>
      <c r="I24" s="143">
        <f t="shared" si="11"/>
        <v>800.82</v>
      </c>
    </row>
    <row r="25" spans="1:9" ht="15.75" thickBot="1" x14ac:dyDescent="0.3">
      <c r="A25" s="239"/>
      <c r="B25" s="130" t="s">
        <v>68</v>
      </c>
      <c r="C25" s="144">
        <f>ROUND(387*1.472/1.399,2)</f>
        <v>407.19</v>
      </c>
      <c r="D25" s="145">
        <f t="shared" si="6"/>
        <v>24.43</v>
      </c>
      <c r="E25" s="145">
        <f t="shared" si="7"/>
        <v>24.43</v>
      </c>
      <c r="F25" s="145">
        <f t="shared" si="8"/>
        <v>24.43</v>
      </c>
      <c r="G25" s="145">
        <f t="shared" si="9"/>
        <v>431.62</v>
      </c>
      <c r="H25" s="145">
        <f t="shared" si="10"/>
        <v>456.05</v>
      </c>
      <c r="I25" s="146">
        <f t="shared" si="11"/>
        <v>480.48</v>
      </c>
    </row>
    <row r="26" spans="1:9" x14ac:dyDescent="0.25">
      <c r="A26" s="236" t="s">
        <v>211</v>
      </c>
      <c r="B26" s="147" t="s">
        <v>66</v>
      </c>
      <c r="C26" s="138">
        <f>ROUND(1380*1.472/1.399,2)</f>
        <v>1452.01</v>
      </c>
      <c r="D26" s="139">
        <f t="shared" si="6"/>
        <v>87.12</v>
      </c>
      <c r="E26" s="139">
        <f t="shared" si="7"/>
        <v>87.12</v>
      </c>
      <c r="F26" s="139">
        <f t="shared" si="8"/>
        <v>87.12</v>
      </c>
      <c r="G26" s="139">
        <f t="shared" si="9"/>
        <v>1539.13</v>
      </c>
      <c r="H26" s="139">
        <f t="shared" si="10"/>
        <v>1626.25</v>
      </c>
      <c r="I26" s="140">
        <f t="shared" si="11"/>
        <v>1713.37</v>
      </c>
    </row>
    <row r="27" spans="1:9" x14ac:dyDescent="0.25">
      <c r="A27" s="237"/>
      <c r="B27" s="148" t="s">
        <v>67</v>
      </c>
      <c r="C27" s="141">
        <f>ROUND(741*1.472/1.399,2)</f>
        <v>779.67</v>
      </c>
      <c r="D27" s="142">
        <f t="shared" si="6"/>
        <v>46.78</v>
      </c>
      <c r="E27" s="142">
        <f t="shared" si="7"/>
        <v>46.78</v>
      </c>
      <c r="F27" s="142">
        <f t="shared" si="8"/>
        <v>46.78</v>
      </c>
      <c r="G27" s="142">
        <f t="shared" si="9"/>
        <v>826.45</v>
      </c>
      <c r="H27" s="142">
        <f t="shared" si="10"/>
        <v>873.23</v>
      </c>
      <c r="I27" s="143">
        <f t="shared" si="11"/>
        <v>920.01</v>
      </c>
    </row>
    <row r="28" spans="1:9" ht="15.75" thickBot="1" x14ac:dyDescent="0.3">
      <c r="A28" s="238"/>
      <c r="B28" s="149" t="s">
        <v>68</v>
      </c>
      <c r="C28" s="150">
        <f>ROUND(445*1.472/1.399,2)</f>
        <v>468.22</v>
      </c>
      <c r="D28" s="151">
        <f t="shared" si="6"/>
        <v>28.09</v>
      </c>
      <c r="E28" s="151">
        <f t="shared" si="7"/>
        <v>28.09</v>
      </c>
      <c r="F28" s="151">
        <f t="shared" si="8"/>
        <v>28.09</v>
      </c>
      <c r="G28" s="151">
        <f t="shared" si="9"/>
        <v>496.31</v>
      </c>
      <c r="H28" s="151">
        <f t="shared" si="10"/>
        <v>524.4</v>
      </c>
      <c r="I28" s="152">
        <f t="shared" si="11"/>
        <v>552.49</v>
      </c>
    </row>
    <row r="29" spans="1:9" ht="42.75" customHeight="1" x14ac:dyDescent="0.25">
      <c r="A29" s="240" t="s">
        <v>213</v>
      </c>
      <c r="B29" s="240"/>
      <c r="C29" s="240"/>
      <c r="D29" s="240"/>
      <c r="E29" s="240"/>
      <c r="F29" s="240"/>
      <c r="G29" s="153"/>
      <c r="H29" s="153"/>
      <c r="I29" s="153"/>
    </row>
    <row r="30" spans="1:9" ht="63.75" x14ac:dyDescent="0.25">
      <c r="A30" s="154" t="s">
        <v>63</v>
      </c>
      <c r="B30" s="117" t="s">
        <v>64</v>
      </c>
      <c r="C30" s="118" t="s">
        <v>190</v>
      </c>
      <c r="D30" s="117" t="s">
        <v>148</v>
      </c>
      <c r="E30" s="117" t="s">
        <v>154</v>
      </c>
      <c r="F30" s="117" t="s">
        <v>149</v>
      </c>
      <c r="G30" s="153"/>
      <c r="H30" s="153"/>
      <c r="I30" s="153"/>
    </row>
    <row r="31" spans="1:9" ht="15.75" thickBot="1" x14ac:dyDescent="0.3">
      <c r="A31" s="221" t="s">
        <v>145</v>
      </c>
      <c r="B31" s="221"/>
      <c r="C31" s="221"/>
      <c r="D31" s="221"/>
      <c r="E31" s="221"/>
      <c r="F31" s="221"/>
    </row>
    <row r="32" spans="1:9" x14ac:dyDescent="0.25">
      <c r="A32" s="222" t="s">
        <v>65</v>
      </c>
      <c r="B32" s="126" t="s">
        <v>66</v>
      </c>
      <c r="C32" s="123">
        <f>ROUND(1290*1.472/1.399,2)</f>
        <v>1357.31</v>
      </c>
      <c r="D32" s="70"/>
      <c r="E32" s="155"/>
      <c r="F32" s="70">
        <f>D32*E32</f>
        <v>0</v>
      </c>
      <c r="G32" s="25"/>
      <c r="H32" s="45"/>
      <c r="I32" s="25"/>
    </row>
    <row r="33" spans="1:9" x14ac:dyDescent="0.25">
      <c r="A33" s="222"/>
      <c r="B33" s="126" t="s">
        <v>67</v>
      </c>
      <c r="C33" s="127">
        <f>ROUND(645*1.472/1.399,2)</f>
        <v>678.66</v>
      </c>
      <c r="D33" s="70"/>
      <c r="E33" s="155"/>
      <c r="F33" s="70">
        <f t="shared" ref="F33:F40" si="12">D33*E33</f>
        <v>0</v>
      </c>
      <c r="G33" s="25"/>
      <c r="H33" s="45"/>
      <c r="I33" s="25"/>
    </row>
    <row r="34" spans="1:9" ht="15.75" thickBot="1" x14ac:dyDescent="0.3">
      <c r="A34" s="222"/>
      <c r="B34" s="126" t="s">
        <v>68</v>
      </c>
      <c r="C34" s="131">
        <f>ROUND(387*1.472/1.399,2)</f>
        <v>407.19</v>
      </c>
      <c r="D34" s="70"/>
      <c r="E34" s="155"/>
      <c r="F34" s="70">
        <f t="shared" si="12"/>
        <v>0</v>
      </c>
      <c r="G34" s="25"/>
      <c r="H34" s="45"/>
      <c r="I34" s="25"/>
    </row>
    <row r="35" spans="1:9" x14ac:dyDescent="0.25">
      <c r="A35" s="220" t="s">
        <v>70</v>
      </c>
      <c r="B35" s="126" t="s">
        <v>66</v>
      </c>
      <c r="C35" s="123">
        <f>ROUND(1483*1.472/1.399,2)</f>
        <v>1560.38</v>
      </c>
      <c r="D35" s="70"/>
      <c r="E35" s="155"/>
      <c r="F35" s="70">
        <f t="shared" si="12"/>
        <v>0</v>
      </c>
      <c r="G35" s="25"/>
      <c r="H35" s="45"/>
      <c r="I35" s="25"/>
    </row>
    <row r="36" spans="1:9" x14ac:dyDescent="0.25">
      <c r="A36" s="220"/>
      <c r="B36" s="126" t="s">
        <v>67</v>
      </c>
      <c r="C36" s="127">
        <f>ROUND(741*1.472/1.399,2)</f>
        <v>779.67</v>
      </c>
      <c r="D36" s="70"/>
      <c r="E36" s="155"/>
      <c r="F36" s="70">
        <f t="shared" si="12"/>
        <v>0</v>
      </c>
      <c r="G36" s="25"/>
      <c r="H36" s="45"/>
      <c r="I36" s="25"/>
    </row>
    <row r="37" spans="1:9" ht="15.75" thickBot="1" x14ac:dyDescent="0.3">
      <c r="A37" s="220"/>
      <c r="B37" s="126" t="s">
        <v>68</v>
      </c>
      <c r="C37" s="131">
        <f>ROUND(445*1.472/1.399,2)</f>
        <v>468.22</v>
      </c>
      <c r="D37" s="70"/>
      <c r="E37" s="155"/>
      <c r="F37" s="70">
        <f t="shared" si="12"/>
        <v>0</v>
      </c>
      <c r="G37" s="25"/>
      <c r="H37" s="45"/>
      <c r="I37" s="25"/>
    </row>
    <row r="38" spans="1:9" x14ac:dyDescent="0.25">
      <c r="A38" s="220" t="s">
        <v>69</v>
      </c>
      <c r="B38" s="126" t="s">
        <v>66</v>
      </c>
      <c r="C38" s="123">
        <f>ROUND(1677*1.472/1.399,2)</f>
        <v>1764.51</v>
      </c>
      <c r="D38" s="70"/>
      <c r="E38" s="155"/>
      <c r="F38" s="70">
        <f t="shared" si="12"/>
        <v>0</v>
      </c>
      <c r="G38" s="25"/>
      <c r="H38" s="45"/>
      <c r="I38" s="25"/>
    </row>
    <row r="39" spans="1:9" x14ac:dyDescent="0.25">
      <c r="A39" s="220"/>
      <c r="B39" s="126" t="s">
        <v>67</v>
      </c>
      <c r="C39" s="127">
        <f>ROUND(838*1.472/1.399,2)</f>
        <v>881.73</v>
      </c>
      <c r="D39" s="70"/>
      <c r="E39" s="155"/>
      <c r="F39" s="70">
        <f t="shared" si="12"/>
        <v>0</v>
      </c>
      <c r="G39" s="25"/>
      <c r="H39" s="45"/>
      <c r="I39" s="25"/>
    </row>
    <row r="40" spans="1:9" ht="15.75" thickBot="1" x14ac:dyDescent="0.3">
      <c r="A40" s="220"/>
      <c r="B40" s="126" t="s">
        <v>68</v>
      </c>
      <c r="C40" s="135">
        <f>ROUND(503*1.472/1.399,2)</f>
        <v>529.25</v>
      </c>
      <c r="D40" s="70"/>
      <c r="E40" s="155"/>
      <c r="F40" s="70">
        <f t="shared" si="12"/>
        <v>0</v>
      </c>
      <c r="G40" s="25"/>
      <c r="H40" s="45"/>
      <c r="I40" s="25"/>
    </row>
    <row r="41" spans="1:9" ht="15.75" thickBot="1" x14ac:dyDescent="0.3">
      <c r="A41" s="221" t="s">
        <v>146</v>
      </c>
      <c r="B41" s="221"/>
      <c r="C41" s="221"/>
      <c r="D41" s="221"/>
      <c r="E41" s="221"/>
      <c r="F41" s="221"/>
    </row>
    <row r="42" spans="1:9" x14ac:dyDescent="0.25">
      <c r="A42" s="222" t="s">
        <v>65</v>
      </c>
      <c r="B42" s="126" t="s">
        <v>66</v>
      </c>
      <c r="C42" s="138">
        <f>ROUND(1200*1.472/1.399,2)</f>
        <v>1262.6199999999999</v>
      </c>
      <c r="D42" s="70"/>
      <c r="E42" s="156"/>
      <c r="F42" s="70">
        <f>D42*E42</f>
        <v>0</v>
      </c>
      <c r="G42" s="25"/>
      <c r="H42" s="45"/>
      <c r="I42" s="25"/>
    </row>
    <row r="43" spans="1:9" x14ac:dyDescent="0.25">
      <c r="A43" s="222"/>
      <c r="B43" s="126" t="s">
        <v>67</v>
      </c>
      <c r="C43" s="141">
        <f>ROUND(645*1.472/1.399,2)</f>
        <v>678.66</v>
      </c>
      <c r="D43" s="70"/>
      <c r="E43" s="156"/>
      <c r="F43" s="70">
        <f t="shared" ref="F43:F47" si="13">D43*E43</f>
        <v>0</v>
      </c>
      <c r="G43" s="25"/>
      <c r="H43" s="45"/>
      <c r="I43" s="25"/>
    </row>
    <row r="44" spans="1:9" ht="15.75" thickBot="1" x14ac:dyDescent="0.3">
      <c r="A44" s="222"/>
      <c r="B44" s="126" t="s">
        <v>68</v>
      </c>
      <c r="C44" s="144">
        <f>ROUND(387*1.472/1.399,2)</f>
        <v>407.19</v>
      </c>
      <c r="D44" s="70"/>
      <c r="E44" s="156"/>
      <c r="F44" s="70">
        <f t="shared" si="13"/>
        <v>0</v>
      </c>
      <c r="G44" s="25"/>
      <c r="H44" s="45"/>
      <c r="I44" s="25"/>
    </row>
    <row r="45" spans="1:9" x14ac:dyDescent="0.25">
      <c r="A45" s="220" t="s">
        <v>70</v>
      </c>
      <c r="B45" s="126" t="s">
        <v>66</v>
      </c>
      <c r="C45" s="138">
        <f>ROUND(1380*1.472/1.399,2)</f>
        <v>1452.01</v>
      </c>
      <c r="D45" s="70"/>
      <c r="E45" s="156"/>
      <c r="F45" s="70">
        <f t="shared" si="13"/>
        <v>0</v>
      </c>
      <c r="G45" s="25"/>
      <c r="H45" s="45"/>
      <c r="I45" s="25"/>
    </row>
    <row r="46" spans="1:9" x14ac:dyDescent="0.25">
      <c r="A46" s="220"/>
      <c r="B46" s="126" t="s">
        <v>67</v>
      </c>
      <c r="C46" s="141">
        <f>ROUND(741*1.472/1.399,2)</f>
        <v>779.67</v>
      </c>
      <c r="D46" s="70"/>
      <c r="E46" s="156"/>
      <c r="F46" s="70">
        <f t="shared" si="13"/>
        <v>0</v>
      </c>
      <c r="G46" s="25"/>
      <c r="H46" s="45"/>
      <c r="I46" s="25"/>
    </row>
    <row r="47" spans="1:9" ht="15.75" thickBot="1" x14ac:dyDescent="0.3">
      <c r="A47" s="220"/>
      <c r="B47" s="126" t="s">
        <v>68</v>
      </c>
      <c r="C47" s="150">
        <f>ROUND(445*1.472/1.399,2)</f>
        <v>468.22</v>
      </c>
      <c r="D47" s="70"/>
      <c r="E47" s="156"/>
      <c r="F47" s="70">
        <f t="shared" si="13"/>
        <v>0</v>
      </c>
      <c r="G47" s="25"/>
      <c r="H47" s="45"/>
      <c r="I47" s="25"/>
    </row>
    <row r="48" spans="1:9" x14ac:dyDescent="0.25">
      <c r="A48" s="223" t="s">
        <v>69</v>
      </c>
      <c r="B48" s="157" t="s">
        <v>66</v>
      </c>
      <c r="C48" s="158" t="s">
        <v>44</v>
      </c>
      <c r="D48" s="158" t="s">
        <v>44</v>
      </c>
      <c r="E48" s="158" t="s">
        <v>44</v>
      </c>
      <c r="F48" s="159" t="s">
        <v>44</v>
      </c>
      <c r="G48" s="160"/>
      <c r="H48" s="160"/>
      <c r="I48" s="160"/>
    </row>
    <row r="49" spans="1:9" x14ac:dyDescent="0.25">
      <c r="A49" s="224"/>
      <c r="B49" s="126" t="s">
        <v>67</v>
      </c>
      <c r="C49" s="161" t="s">
        <v>44</v>
      </c>
      <c r="D49" s="161" t="s">
        <v>44</v>
      </c>
      <c r="E49" s="161" t="s">
        <v>44</v>
      </c>
      <c r="F49" s="162" t="s">
        <v>44</v>
      </c>
      <c r="G49" s="160"/>
      <c r="H49" s="160"/>
      <c r="I49" s="160"/>
    </row>
    <row r="50" spans="1:9" ht="15.75" thickBot="1" x14ac:dyDescent="0.3">
      <c r="A50" s="225"/>
      <c r="B50" s="134" t="s">
        <v>68</v>
      </c>
      <c r="C50" s="163" t="s">
        <v>44</v>
      </c>
      <c r="D50" s="163" t="s">
        <v>44</v>
      </c>
      <c r="E50" s="163" t="s">
        <v>44</v>
      </c>
      <c r="F50" s="164" t="s">
        <v>44</v>
      </c>
      <c r="G50" s="160"/>
      <c r="H50" s="160"/>
      <c r="I50" s="160"/>
    </row>
    <row r="51" spans="1:9" x14ac:dyDescent="0.25">
      <c r="A51" s="83" t="s">
        <v>214</v>
      </c>
      <c r="B51" s="226" t="s">
        <v>215</v>
      </c>
      <c r="C51" s="226"/>
      <c r="D51" s="226"/>
      <c r="E51" s="226"/>
      <c r="F51" s="226"/>
      <c r="G51" s="160"/>
      <c r="H51" s="160"/>
      <c r="I51" s="160"/>
    </row>
    <row r="52" spans="1:9" ht="15.75" thickBot="1" x14ac:dyDescent="0.3">
      <c r="A52" s="227" t="s">
        <v>216</v>
      </c>
      <c r="B52" s="227"/>
      <c r="C52" s="227"/>
      <c r="D52" s="227"/>
      <c r="E52" s="227"/>
      <c r="F52" s="227"/>
    </row>
    <row r="53" spans="1:9" ht="63" customHeight="1" x14ac:dyDescent="0.25">
      <c r="A53" s="228" t="s">
        <v>74</v>
      </c>
      <c r="B53" s="229"/>
      <c r="C53" s="206" t="s">
        <v>217</v>
      </c>
      <c r="D53" s="206"/>
      <c r="E53" s="206"/>
      <c r="F53" s="230"/>
      <c r="G53" s="138">
        <f>ROUND(75*1.472/1.399,2)</f>
        <v>78.91</v>
      </c>
    </row>
    <row r="54" spans="1:9" ht="58.5" customHeight="1" x14ac:dyDescent="0.25">
      <c r="A54" s="228"/>
      <c r="B54" s="229"/>
      <c r="C54" s="206" t="s">
        <v>150</v>
      </c>
      <c r="D54" s="206"/>
      <c r="E54" s="206"/>
      <c r="F54" s="230"/>
    </row>
    <row r="55" spans="1:9" ht="48.75" customHeight="1" x14ac:dyDescent="0.25">
      <c r="A55" s="214" t="s">
        <v>218</v>
      </c>
      <c r="B55" s="215"/>
      <c r="C55" s="215"/>
      <c r="D55" s="215"/>
      <c r="E55" s="215"/>
      <c r="F55" s="216"/>
    </row>
    <row r="56" spans="1:9" ht="15.75" thickBot="1" x14ac:dyDescent="0.3">
      <c r="A56" s="217" t="s">
        <v>63</v>
      </c>
      <c r="B56" s="218"/>
      <c r="C56" s="218" t="s">
        <v>71</v>
      </c>
      <c r="D56" s="218"/>
      <c r="E56" s="218"/>
      <c r="F56" s="219"/>
    </row>
    <row r="57" spans="1:9" ht="15.75" thickBot="1" x14ac:dyDescent="0.3">
      <c r="A57" s="205" t="s">
        <v>72</v>
      </c>
      <c r="B57" s="205"/>
      <c r="C57" s="205" t="s">
        <v>219</v>
      </c>
      <c r="D57" s="205"/>
      <c r="E57" s="205"/>
      <c r="F57" s="205"/>
      <c r="G57" s="165">
        <f>ROUND(90*1.472/1.399,2)</f>
        <v>94.7</v>
      </c>
    </row>
    <row r="58" spans="1:9" ht="24.75" customHeight="1" thickBot="1" x14ac:dyDescent="0.3">
      <c r="A58" s="205" t="s">
        <v>73</v>
      </c>
      <c r="B58" s="205"/>
      <c r="C58" s="206" t="s">
        <v>207</v>
      </c>
      <c r="D58" s="206"/>
      <c r="E58" s="206"/>
      <c r="F58" s="206"/>
      <c r="G58" s="166">
        <f>ROUND(0.1*1.472/1.399,3)</f>
        <v>0.105</v>
      </c>
    </row>
    <row r="59" spans="1:9" ht="35.25" customHeight="1" thickBot="1" x14ac:dyDescent="0.3">
      <c r="A59" s="205" t="s">
        <v>220</v>
      </c>
      <c r="B59" s="205"/>
      <c r="C59" s="206" t="s">
        <v>221</v>
      </c>
      <c r="D59" s="206"/>
      <c r="E59" s="206"/>
      <c r="F59" s="206"/>
      <c r="G59" s="165">
        <f>ROUND(20000*1.472/1.399,2)</f>
        <v>21043.599999999999</v>
      </c>
      <c r="H59" s="165">
        <f>ROUND(1000*1.472/1.399,2)</f>
        <v>1052.18</v>
      </c>
    </row>
    <row r="60" spans="1:9" ht="15.75" thickBot="1" x14ac:dyDescent="0.3">
      <c r="A60" s="205" t="s">
        <v>92</v>
      </c>
      <c r="B60" s="205"/>
      <c r="C60" s="205" t="s">
        <v>208</v>
      </c>
      <c r="D60" s="205"/>
      <c r="E60" s="205"/>
      <c r="F60" s="205"/>
      <c r="G60" s="165">
        <f>ROUND(40*1.472/1.399,2)</f>
        <v>42.09</v>
      </c>
    </row>
    <row r="61" spans="1:9" ht="15.75" thickBot="1" x14ac:dyDescent="0.3">
      <c r="A61" s="205" t="s">
        <v>222</v>
      </c>
      <c r="B61" s="205"/>
      <c r="C61" s="205" t="s">
        <v>223</v>
      </c>
      <c r="D61" s="205"/>
      <c r="E61" s="205"/>
      <c r="F61" s="205"/>
      <c r="G61" s="165">
        <f>ROUND(575*1.472/1.399,2)</f>
        <v>605</v>
      </c>
    </row>
    <row r="62" spans="1:9" x14ac:dyDescent="0.25">
      <c r="A62" s="205" t="s">
        <v>224</v>
      </c>
      <c r="B62" s="205"/>
      <c r="C62" s="213">
        <v>42087.21</v>
      </c>
      <c r="D62" s="205"/>
      <c r="E62" s="205"/>
      <c r="F62" s="205"/>
      <c r="G62" s="165">
        <f>ROUND(40000*1.472/1.399,2)</f>
        <v>42087.21</v>
      </c>
    </row>
    <row r="63" spans="1:9" x14ac:dyDescent="0.25">
      <c r="A63" s="214" t="s">
        <v>225</v>
      </c>
      <c r="B63" s="215"/>
      <c r="C63" s="215"/>
      <c r="D63" s="215"/>
      <c r="E63" s="215"/>
      <c r="F63" s="216"/>
    </row>
    <row r="64" spans="1:9" ht="15.75" thickBot="1" x14ac:dyDescent="0.3">
      <c r="A64" s="217" t="s">
        <v>226</v>
      </c>
      <c r="B64" s="218"/>
      <c r="C64" s="218" t="s">
        <v>71</v>
      </c>
      <c r="D64" s="218"/>
      <c r="E64" s="218"/>
      <c r="F64" s="219"/>
    </row>
    <row r="65" spans="1:7" ht="15.75" thickBot="1" x14ac:dyDescent="0.3">
      <c r="A65" s="205" t="s">
        <v>227</v>
      </c>
      <c r="B65" s="205"/>
      <c r="C65" s="205" t="s">
        <v>228</v>
      </c>
      <c r="D65" s="205"/>
      <c r="E65" s="205"/>
      <c r="F65" s="205"/>
      <c r="G65" s="138">
        <f>ROUND(10400*1.472/1.399,2)</f>
        <v>10942.67</v>
      </c>
    </row>
    <row r="66" spans="1:7" ht="15.75" thickBot="1" x14ac:dyDescent="0.3">
      <c r="A66" s="205" t="s">
        <v>229</v>
      </c>
      <c r="B66" s="205"/>
      <c r="C66" s="206" t="s">
        <v>230</v>
      </c>
      <c r="D66" s="206"/>
      <c r="E66" s="206"/>
      <c r="F66" s="206"/>
      <c r="G66" s="138">
        <f>ROUND(7850*1.472/1.399,2)</f>
        <v>8259.61</v>
      </c>
    </row>
    <row r="67" spans="1:7" x14ac:dyDescent="0.25">
      <c r="A67" s="205" t="s">
        <v>231</v>
      </c>
      <c r="B67" s="205"/>
      <c r="C67" s="206" t="s">
        <v>232</v>
      </c>
      <c r="D67" s="206"/>
      <c r="E67" s="206"/>
      <c r="F67" s="206"/>
      <c r="G67" s="138">
        <f>ROUND(5900*1.472/1.399,2)</f>
        <v>6207.86</v>
      </c>
    </row>
    <row r="68" spans="1:7" x14ac:dyDescent="0.25">
      <c r="A68" s="207" t="s">
        <v>233</v>
      </c>
      <c r="B68" s="208"/>
      <c r="C68" s="208"/>
      <c r="D68" s="208"/>
      <c r="E68" s="208"/>
      <c r="F68" s="209"/>
    </row>
    <row r="69" spans="1:7" ht="76.5" customHeight="1" x14ac:dyDescent="0.25">
      <c r="A69" s="207" t="s">
        <v>234</v>
      </c>
      <c r="B69" s="210"/>
      <c r="C69" s="210"/>
      <c r="D69" s="210"/>
      <c r="E69" s="210"/>
      <c r="F69" s="211"/>
    </row>
    <row r="70" spans="1:7" x14ac:dyDescent="0.25">
      <c r="A70" s="212" t="s">
        <v>168</v>
      </c>
      <c r="B70" s="212"/>
      <c r="C70" s="212"/>
      <c r="D70" s="212"/>
      <c r="E70" s="212"/>
      <c r="F70" s="212"/>
    </row>
    <row r="71" spans="1:7" ht="36.75" customHeight="1" x14ac:dyDescent="0.25">
      <c r="A71" s="206" t="s">
        <v>180</v>
      </c>
      <c r="B71" s="206"/>
      <c r="C71" s="206"/>
      <c r="D71" s="206"/>
      <c r="E71" s="206"/>
      <c r="F71" s="206"/>
    </row>
    <row r="72" spans="1:7" ht="35.25" customHeight="1" x14ac:dyDescent="0.25">
      <c r="A72" s="201" t="s">
        <v>178</v>
      </c>
      <c r="B72" s="201"/>
      <c r="C72" s="201"/>
      <c r="D72" s="201"/>
      <c r="E72" s="201"/>
      <c r="F72" s="201"/>
    </row>
    <row r="73" spans="1:7" ht="51" customHeight="1" x14ac:dyDescent="0.25">
      <c r="A73" s="202" t="s">
        <v>179</v>
      </c>
      <c r="B73" s="203"/>
      <c r="C73" s="203"/>
      <c r="D73" s="203"/>
      <c r="E73" s="203"/>
      <c r="F73" s="204"/>
    </row>
    <row r="74" spans="1:7" ht="56.25" customHeight="1" x14ac:dyDescent="0.25">
      <c r="A74" s="202" t="s">
        <v>235</v>
      </c>
      <c r="B74" s="203"/>
      <c r="C74" s="203"/>
      <c r="D74" s="203"/>
      <c r="E74" s="203"/>
      <c r="F74" s="204"/>
    </row>
    <row r="78" spans="1:7" x14ac:dyDescent="0.25">
      <c r="A78"/>
    </row>
  </sheetData>
  <mergeCells count="65">
    <mergeCell ref="A7:I7"/>
    <mergeCell ref="A1:I1"/>
    <mergeCell ref="A2:I2"/>
    <mergeCell ref="A3:I3"/>
    <mergeCell ref="A4:I4"/>
    <mergeCell ref="A6:I6"/>
    <mergeCell ref="A8:I8"/>
    <mergeCell ref="A9:A10"/>
    <mergeCell ref="B9:B10"/>
    <mergeCell ref="C9:C10"/>
    <mergeCell ref="D9:F9"/>
    <mergeCell ref="G9:I9"/>
    <mergeCell ref="A35:A37"/>
    <mergeCell ref="A11:I11"/>
    <mergeCell ref="A12:I12"/>
    <mergeCell ref="A13:A15"/>
    <mergeCell ref="A16:A18"/>
    <mergeCell ref="A19:A21"/>
    <mergeCell ref="A22:I22"/>
    <mergeCell ref="A23:A25"/>
    <mergeCell ref="A26:A28"/>
    <mergeCell ref="A29:F29"/>
    <mergeCell ref="A31:F31"/>
    <mergeCell ref="A32:A34"/>
    <mergeCell ref="A56:B56"/>
    <mergeCell ref="C56:F56"/>
    <mergeCell ref="A38:A40"/>
    <mergeCell ref="A41:F41"/>
    <mergeCell ref="A42:A44"/>
    <mergeCell ref="A45:A47"/>
    <mergeCell ref="A48:A50"/>
    <mergeCell ref="B51:F51"/>
    <mergeCell ref="A52:F52"/>
    <mergeCell ref="A53:B54"/>
    <mergeCell ref="C53:F53"/>
    <mergeCell ref="C54:F54"/>
    <mergeCell ref="A55:F55"/>
    <mergeCell ref="A57:B57"/>
    <mergeCell ref="C57:F57"/>
    <mergeCell ref="A58:B58"/>
    <mergeCell ref="C58:F58"/>
    <mergeCell ref="A59:B59"/>
    <mergeCell ref="C59:F59"/>
    <mergeCell ref="A66:B66"/>
    <mergeCell ref="C66:F66"/>
    <mergeCell ref="A60:B60"/>
    <mergeCell ref="C60:F60"/>
    <mergeCell ref="A61:B61"/>
    <mergeCell ref="C61:F61"/>
    <mergeCell ref="A62:B62"/>
    <mergeCell ref="C62:F62"/>
    <mergeCell ref="A63:F63"/>
    <mergeCell ref="A64:B64"/>
    <mergeCell ref="C64:F64"/>
    <mergeCell ref="A65:B65"/>
    <mergeCell ref="C65:F65"/>
    <mergeCell ref="A72:F72"/>
    <mergeCell ref="A73:F73"/>
    <mergeCell ref="A74:F74"/>
    <mergeCell ref="A67:B67"/>
    <mergeCell ref="C67:F67"/>
    <mergeCell ref="A68:F68"/>
    <mergeCell ref="A69:F69"/>
    <mergeCell ref="A70:F70"/>
    <mergeCell ref="A71:F71"/>
  </mergeCells>
  <printOptions horizontalCentered="1"/>
  <pageMargins left="0.39370078740157483" right="0.39370078740157483" top="0.78740157480314965" bottom="0.59055118110236227" header="0.19685039370078741" footer="0.19685039370078741"/>
  <pageSetup paperSize="9" scale="47" orientation="portrait" r:id="rId1"/>
  <headerFooter>
    <oddHeader>&amp;L&amp;G&amp;R&amp;G</oddHeader>
    <oddFooter>&amp;L&amp;A&amp;RΣελ. &amp;P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2">
    <pageSetUpPr fitToPage="1"/>
  </sheetPr>
  <dimension ref="A1:K67"/>
  <sheetViews>
    <sheetView topLeftCell="A53" zoomScaleNormal="100" workbookViewId="0">
      <selection activeCell="A62" sqref="A1:K62"/>
    </sheetView>
  </sheetViews>
  <sheetFormatPr defaultColWidth="9.140625" defaultRowHeight="15" x14ac:dyDescent="0.25"/>
  <cols>
    <col min="1" max="1" width="9.28515625" style="11" customWidth="1"/>
    <col min="2" max="2" width="52.85546875" style="11" customWidth="1"/>
    <col min="3" max="3" width="9" style="60" customWidth="1"/>
    <col min="4" max="4" width="10.7109375" style="29" customWidth="1"/>
    <col min="5" max="5" width="10.7109375" style="11" customWidth="1"/>
    <col min="6" max="6" width="10.7109375" style="25" customWidth="1"/>
    <col min="7" max="8" width="10.7109375" style="11" customWidth="1"/>
    <col min="9" max="9" width="16" style="11" bestFit="1" customWidth="1"/>
    <col min="10" max="10" width="16" style="11" customWidth="1"/>
    <col min="11" max="11" width="33.5703125" style="11" customWidth="1"/>
    <col min="12" max="16384" width="9.140625" style="11"/>
  </cols>
  <sheetData>
    <row r="1" spans="1:11" s="63" customFormat="1" ht="20.100000000000001" customHeight="1" x14ac:dyDescent="0.25">
      <c r="A1" s="197" t="s">
        <v>78</v>
      </c>
      <c r="B1" s="197"/>
      <c r="C1" s="197"/>
      <c r="D1" s="197"/>
      <c r="E1" s="197"/>
      <c r="F1" s="197"/>
      <c r="G1" s="197"/>
      <c r="H1" s="197"/>
      <c r="I1" s="197"/>
      <c r="J1" s="197"/>
      <c r="K1" s="197"/>
    </row>
    <row r="2" spans="1:11" s="63" customFormat="1" ht="39" customHeight="1" x14ac:dyDescent="0.25">
      <c r="A2" s="198" t="s">
        <v>192</v>
      </c>
      <c r="B2" s="198"/>
      <c r="C2" s="198"/>
      <c r="D2" s="198"/>
      <c r="E2" s="198"/>
      <c r="F2" s="198"/>
      <c r="G2" s="198"/>
      <c r="H2" s="198"/>
      <c r="I2" s="198"/>
      <c r="J2" s="198"/>
      <c r="K2" s="198"/>
    </row>
    <row r="3" spans="1:11" s="63" customFormat="1" ht="20.100000000000001" customHeight="1" x14ac:dyDescent="0.25">
      <c r="A3" s="199" t="s">
        <v>242</v>
      </c>
      <c r="B3" s="199"/>
      <c r="C3" s="199"/>
      <c r="D3" s="199"/>
      <c r="E3" s="199"/>
      <c r="F3" s="199"/>
      <c r="G3" s="199"/>
      <c r="H3" s="199"/>
      <c r="I3" s="199"/>
      <c r="J3" s="199"/>
      <c r="K3" s="199"/>
    </row>
    <row r="4" spans="1:11" s="15" customFormat="1" ht="15.75" x14ac:dyDescent="0.25">
      <c r="A4" s="199" t="s">
        <v>191</v>
      </c>
      <c r="B4" s="199"/>
      <c r="C4" s="199"/>
      <c r="D4" s="199"/>
      <c r="E4" s="199"/>
      <c r="F4" s="199"/>
      <c r="G4" s="199"/>
      <c r="H4" s="199"/>
      <c r="I4" s="199"/>
      <c r="J4" s="199"/>
      <c r="K4" s="199"/>
    </row>
    <row r="5" spans="1:11" s="74" customFormat="1" ht="20.100000000000001" customHeight="1" x14ac:dyDescent="0.25">
      <c r="A5" s="249"/>
      <c r="B5" s="249"/>
      <c r="C5" s="249"/>
      <c r="D5" s="249"/>
      <c r="E5" s="249"/>
      <c r="F5" s="249"/>
      <c r="G5" s="249"/>
      <c r="H5" s="249"/>
      <c r="I5" s="249"/>
      <c r="J5" s="59"/>
      <c r="K5" s="15"/>
    </row>
    <row r="6" spans="1:11" s="74" customFormat="1" ht="20.100000000000001" customHeight="1" x14ac:dyDescent="0.25">
      <c r="A6" s="248" t="s">
        <v>79</v>
      </c>
      <c r="B6" s="248"/>
      <c r="C6" s="250"/>
      <c r="D6" s="250"/>
      <c r="E6" s="250"/>
      <c r="F6" s="250"/>
      <c r="G6" s="250"/>
      <c r="H6" s="250"/>
      <c r="I6" s="250"/>
      <c r="J6" s="250"/>
      <c r="K6" s="250"/>
    </row>
    <row r="7" spans="1:11" s="74" customFormat="1" ht="20.100000000000001" customHeight="1" x14ac:dyDescent="0.25">
      <c r="A7" s="248" t="s">
        <v>80</v>
      </c>
      <c r="B7" s="248"/>
      <c r="C7" s="250"/>
      <c r="D7" s="250"/>
      <c r="E7" s="250"/>
      <c r="F7" s="250"/>
      <c r="G7" s="250"/>
      <c r="H7" s="250"/>
      <c r="I7" s="250"/>
      <c r="J7" s="250"/>
      <c r="K7" s="250"/>
    </row>
    <row r="8" spans="1:11" s="74" customFormat="1" ht="20.100000000000001" customHeight="1" x14ac:dyDescent="0.25">
      <c r="A8" s="248" t="s">
        <v>75</v>
      </c>
      <c r="B8" s="248"/>
      <c r="C8" s="250"/>
      <c r="D8" s="250"/>
      <c r="E8" s="250"/>
      <c r="F8" s="250"/>
      <c r="G8" s="250"/>
      <c r="H8" s="250"/>
      <c r="I8" s="250"/>
      <c r="J8" s="250"/>
      <c r="K8" s="250"/>
    </row>
    <row r="9" spans="1:11" s="74" customFormat="1" ht="20.100000000000001" customHeight="1" x14ac:dyDescent="0.25">
      <c r="A9" s="248" t="s">
        <v>76</v>
      </c>
      <c r="B9" s="248"/>
      <c r="C9" s="250"/>
      <c r="D9" s="250"/>
      <c r="E9" s="250"/>
      <c r="F9" s="250"/>
      <c r="G9" s="250"/>
      <c r="H9" s="250"/>
      <c r="I9" s="250"/>
      <c r="J9" s="250"/>
      <c r="K9" s="250"/>
    </row>
    <row r="10" spans="1:11" s="15" customFormat="1" ht="20.25" customHeight="1" x14ac:dyDescent="0.25">
      <c r="A10" s="248" t="s">
        <v>77</v>
      </c>
      <c r="B10" s="248"/>
      <c r="C10" s="250"/>
      <c r="D10" s="250"/>
      <c r="E10" s="250"/>
      <c r="F10" s="250"/>
      <c r="G10" s="250"/>
      <c r="H10" s="250"/>
      <c r="I10" s="250"/>
      <c r="J10" s="250"/>
      <c r="K10" s="250"/>
    </row>
    <row r="11" spans="1:11" ht="30" customHeight="1" x14ac:dyDescent="0.25">
      <c r="A11" s="16"/>
      <c r="B11" s="16"/>
      <c r="C11" s="17"/>
      <c r="D11" s="17"/>
      <c r="E11" s="16"/>
      <c r="F11" s="22"/>
      <c r="G11" s="16"/>
      <c r="H11" s="16"/>
      <c r="I11" s="17"/>
      <c r="J11" s="17"/>
      <c r="K11" s="15"/>
    </row>
    <row r="12" spans="1:11" ht="45.75" customHeight="1" x14ac:dyDescent="0.25">
      <c r="A12" s="258" t="s">
        <v>169</v>
      </c>
      <c r="B12" s="259"/>
      <c r="C12" s="259"/>
      <c r="D12" s="259"/>
      <c r="E12" s="259"/>
      <c r="F12" s="259"/>
      <c r="G12" s="259"/>
      <c r="H12" s="259"/>
      <c r="I12" s="259"/>
      <c r="J12" s="259"/>
      <c r="K12" s="260"/>
    </row>
    <row r="13" spans="1:11" ht="27.6" customHeight="1" x14ac:dyDescent="0.25">
      <c r="A13" s="6" t="s">
        <v>61</v>
      </c>
      <c r="B13" s="6" t="s">
        <v>174</v>
      </c>
      <c r="C13" s="6" t="s">
        <v>81</v>
      </c>
      <c r="D13" s="6" t="s">
        <v>106</v>
      </c>
      <c r="E13" s="6" t="s">
        <v>82</v>
      </c>
      <c r="F13" s="23" t="s">
        <v>107</v>
      </c>
      <c r="G13" s="6" t="s">
        <v>83</v>
      </c>
      <c r="H13" s="6" t="s">
        <v>112</v>
      </c>
      <c r="I13" s="6" t="s">
        <v>132</v>
      </c>
      <c r="J13" s="6" t="s">
        <v>176</v>
      </c>
      <c r="K13" s="6" t="s">
        <v>116</v>
      </c>
    </row>
    <row r="14" spans="1:11" ht="21" customHeight="1" x14ac:dyDescent="0.25">
      <c r="A14" s="12" t="s">
        <v>23</v>
      </c>
      <c r="B14" s="19" t="s">
        <v>84</v>
      </c>
      <c r="C14" s="18"/>
      <c r="D14" s="18"/>
      <c r="E14" s="19"/>
      <c r="F14" s="24">
        <f>SUM(F15:F27)</f>
        <v>789135</v>
      </c>
      <c r="G14" s="24">
        <f t="shared" ref="G14:I14" si="0">SUM(G15:G27)</f>
        <v>189392.4</v>
      </c>
      <c r="H14" s="24">
        <f t="shared" si="0"/>
        <v>978527.4</v>
      </c>
      <c r="I14" s="24">
        <f t="shared" si="0"/>
        <v>0</v>
      </c>
      <c r="J14" s="24"/>
      <c r="K14" s="67"/>
    </row>
    <row r="15" spans="1:11" ht="18.600000000000001" customHeight="1" x14ac:dyDescent="0.25">
      <c r="A15" s="28">
        <v>1</v>
      </c>
      <c r="B15" s="68" t="s">
        <v>158</v>
      </c>
      <c r="C15" s="27" t="s">
        <v>108</v>
      </c>
      <c r="D15" s="27">
        <v>500</v>
      </c>
      <c r="E15" s="37">
        <f>'ΤΙΜΕΣ ΑΠΛΟΠΟΙΗΜΕΝΟΥ ΚΟΣΤΟΥΣ'!C13</f>
        <v>1578.27</v>
      </c>
      <c r="F15" s="69">
        <f t="shared" ref="F15" si="1">D15*E15</f>
        <v>789135</v>
      </c>
      <c r="G15" s="69">
        <f t="shared" ref="G15" si="2">F15*0.24</f>
        <v>189392.4</v>
      </c>
      <c r="H15" s="70">
        <f>F15+G15</f>
        <v>978527.4</v>
      </c>
      <c r="I15" s="67"/>
      <c r="J15" s="67"/>
      <c r="K15" s="252" t="s">
        <v>171</v>
      </c>
    </row>
    <row r="16" spans="1:11" ht="18.600000000000001" customHeight="1" x14ac:dyDescent="0.25">
      <c r="A16" s="71">
        <v>2</v>
      </c>
      <c r="B16" s="68" t="s">
        <v>159</v>
      </c>
      <c r="C16" s="27" t="s">
        <v>108</v>
      </c>
      <c r="D16" s="72"/>
      <c r="E16" s="38"/>
      <c r="F16" s="69">
        <f t="shared" ref="F16:F17" si="3">D16*E16</f>
        <v>0</v>
      </c>
      <c r="G16" s="69">
        <f t="shared" ref="G16:G17" si="4">F16*0.24</f>
        <v>0</v>
      </c>
      <c r="H16" s="70">
        <f t="shared" ref="H16:H44" si="5">F16+G16</f>
        <v>0</v>
      </c>
      <c r="I16" s="67"/>
      <c r="J16" s="67"/>
      <c r="K16" s="253"/>
    </row>
    <row r="17" spans="1:11" ht="18.600000000000001" customHeight="1" x14ac:dyDescent="0.25">
      <c r="A17" s="71">
        <v>3</v>
      </c>
      <c r="B17" s="68" t="s">
        <v>160</v>
      </c>
      <c r="C17" s="27" t="s">
        <v>108</v>
      </c>
      <c r="D17" s="72"/>
      <c r="E17" s="39"/>
      <c r="F17" s="69">
        <f t="shared" si="3"/>
        <v>0</v>
      </c>
      <c r="G17" s="69">
        <f t="shared" si="4"/>
        <v>0</v>
      </c>
      <c r="H17" s="70">
        <f t="shared" si="5"/>
        <v>0</v>
      </c>
      <c r="I17" s="67"/>
      <c r="J17" s="67"/>
      <c r="K17" s="253"/>
    </row>
    <row r="18" spans="1:11" ht="18.600000000000001" customHeight="1" x14ac:dyDescent="0.25">
      <c r="A18" s="28">
        <v>4</v>
      </c>
      <c r="B18" s="68" t="s">
        <v>155</v>
      </c>
      <c r="C18" s="27" t="s">
        <v>108</v>
      </c>
      <c r="D18" s="72"/>
      <c r="E18" s="39"/>
      <c r="F18" s="69">
        <f t="shared" ref="F18:F27" si="6">D18*E18</f>
        <v>0</v>
      </c>
      <c r="G18" s="69">
        <f t="shared" ref="G18:G27" si="7">F18*0.24</f>
        <v>0</v>
      </c>
      <c r="H18" s="70">
        <f t="shared" ref="H18:H27" si="8">F18+G18</f>
        <v>0</v>
      </c>
      <c r="I18" s="67"/>
      <c r="J18" s="67"/>
      <c r="K18" s="253"/>
    </row>
    <row r="19" spans="1:11" ht="18.600000000000001" customHeight="1" x14ac:dyDescent="0.25">
      <c r="A19" s="71">
        <v>5</v>
      </c>
      <c r="B19" s="68" t="s">
        <v>156</v>
      </c>
      <c r="C19" s="27" t="s">
        <v>108</v>
      </c>
      <c r="D19" s="72"/>
      <c r="E19" s="39"/>
      <c r="F19" s="69">
        <f t="shared" si="6"/>
        <v>0</v>
      </c>
      <c r="G19" s="69">
        <f t="shared" si="7"/>
        <v>0</v>
      </c>
      <c r="H19" s="70">
        <f t="shared" si="8"/>
        <v>0</v>
      </c>
      <c r="I19" s="67"/>
      <c r="J19" s="67"/>
      <c r="K19" s="253"/>
    </row>
    <row r="20" spans="1:11" ht="18.600000000000001" customHeight="1" x14ac:dyDescent="0.25">
      <c r="A20" s="71">
        <v>6</v>
      </c>
      <c r="B20" s="68" t="s">
        <v>157</v>
      </c>
      <c r="C20" s="27" t="s">
        <v>108</v>
      </c>
      <c r="D20" s="72"/>
      <c r="E20" s="39"/>
      <c r="F20" s="69">
        <f t="shared" si="6"/>
        <v>0</v>
      </c>
      <c r="G20" s="69">
        <f t="shared" si="7"/>
        <v>0</v>
      </c>
      <c r="H20" s="70">
        <f t="shared" si="8"/>
        <v>0</v>
      </c>
      <c r="I20" s="67"/>
      <c r="J20" s="67"/>
      <c r="K20" s="254"/>
    </row>
    <row r="21" spans="1:11" ht="18.600000000000001" customHeight="1" x14ac:dyDescent="0.25">
      <c r="A21" s="28">
        <v>7</v>
      </c>
      <c r="B21" s="68" t="s">
        <v>161</v>
      </c>
      <c r="C21" s="27"/>
      <c r="D21" s="72"/>
      <c r="E21" s="39"/>
      <c r="F21" s="69">
        <f t="shared" si="6"/>
        <v>0</v>
      </c>
      <c r="G21" s="69">
        <f t="shared" si="7"/>
        <v>0</v>
      </c>
      <c r="H21" s="70">
        <f t="shared" si="8"/>
        <v>0</v>
      </c>
      <c r="I21" s="67"/>
      <c r="J21" s="67"/>
      <c r="K21" s="73" t="s">
        <v>118</v>
      </c>
    </row>
    <row r="22" spans="1:11" ht="18.600000000000001" customHeight="1" x14ac:dyDescent="0.25">
      <c r="A22" s="71">
        <v>8</v>
      </c>
      <c r="B22" s="68" t="s">
        <v>163</v>
      </c>
      <c r="C22" s="27"/>
      <c r="D22" s="72"/>
      <c r="E22" s="39"/>
      <c r="F22" s="69">
        <f t="shared" si="6"/>
        <v>0</v>
      </c>
      <c r="G22" s="69">
        <f t="shared" si="7"/>
        <v>0</v>
      </c>
      <c r="H22" s="70">
        <f t="shared" si="8"/>
        <v>0</v>
      </c>
      <c r="I22" s="67"/>
      <c r="J22" s="67"/>
      <c r="K22" s="73" t="s">
        <v>118</v>
      </c>
    </row>
    <row r="23" spans="1:11" ht="18.600000000000001" customHeight="1" x14ac:dyDescent="0.25">
      <c r="A23" s="71">
        <v>9</v>
      </c>
      <c r="B23" s="68" t="s">
        <v>162</v>
      </c>
      <c r="C23" s="27"/>
      <c r="D23" s="72"/>
      <c r="E23" s="39"/>
      <c r="F23" s="69">
        <f t="shared" si="6"/>
        <v>0</v>
      </c>
      <c r="G23" s="69">
        <f t="shared" si="7"/>
        <v>0</v>
      </c>
      <c r="H23" s="70">
        <f t="shared" si="8"/>
        <v>0</v>
      </c>
      <c r="I23" s="67"/>
      <c r="J23" s="67"/>
      <c r="K23" s="73" t="s">
        <v>118</v>
      </c>
    </row>
    <row r="24" spans="1:11" ht="18.600000000000001" customHeight="1" x14ac:dyDescent="0.25">
      <c r="A24" s="28">
        <v>10</v>
      </c>
      <c r="B24" s="68" t="s">
        <v>164</v>
      </c>
      <c r="C24" s="27"/>
      <c r="D24" s="72"/>
      <c r="E24" s="39"/>
      <c r="F24" s="69">
        <f t="shared" si="6"/>
        <v>0</v>
      </c>
      <c r="G24" s="69">
        <f t="shared" si="7"/>
        <v>0</v>
      </c>
      <c r="H24" s="70">
        <f t="shared" si="8"/>
        <v>0</v>
      </c>
      <c r="I24" s="67"/>
      <c r="J24" s="67"/>
      <c r="K24" s="73" t="s">
        <v>118</v>
      </c>
    </row>
    <row r="25" spans="1:11" ht="39.75" customHeight="1" x14ac:dyDescent="0.25">
      <c r="A25" s="71">
        <v>11</v>
      </c>
      <c r="B25" s="68" t="s">
        <v>164</v>
      </c>
      <c r="C25" s="27"/>
      <c r="D25" s="72"/>
      <c r="E25" s="39"/>
      <c r="F25" s="69">
        <f t="shared" si="6"/>
        <v>0</v>
      </c>
      <c r="G25" s="69">
        <f t="shared" si="7"/>
        <v>0</v>
      </c>
      <c r="H25" s="70">
        <f t="shared" si="8"/>
        <v>0</v>
      </c>
      <c r="I25" s="67"/>
      <c r="J25" s="67"/>
      <c r="K25" s="73" t="s">
        <v>118</v>
      </c>
    </row>
    <row r="26" spans="1:11" ht="30" x14ac:dyDescent="0.25">
      <c r="A26" s="71">
        <v>12</v>
      </c>
      <c r="B26" s="68" t="s">
        <v>109</v>
      </c>
      <c r="C26" s="72" t="s">
        <v>111</v>
      </c>
      <c r="D26" s="72"/>
      <c r="E26" s="32"/>
      <c r="F26" s="69">
        <f t="shared" si="6"/>
        <v>0</v>
      </c>
      <c r="G26" s="69">
        <f t="shared" si="7"/>
        <v>0</v>
      </c>
      <c r="H26" s="70">
        <f t="shared" si="8"/>
        <v>0</v>
      </c>
      <c r="I26" s="67"/>
      <c r="J26" s="67"/>
      <c r="K26" s="40" t="s">
        <v>136</v>
      </c>
    </row>
    <row r="27" spans="1:11" ht="21" customHeight="1" x14ac:dyDescent="0.25">
      <c r="A27" s="28">
        <v>13</v>
      </c>
      <c r="B27" s="68" t="s">
        <v>110</v>
      </c>
      <c r="C27" s="27" t="s">
        <v>108</v>
      </c>
      <c r="D27" s="72"/>
      <c r="E27" s="32"/>
      <c r="F27" s="69">
        <f t="shared" si="6"/>
        <v>0</v>
      </c>
      <c r="G27" s="69">
        <f t="shared" si="7"/>
        <v>0</v>
      </c>
      <c r="H27" s="70">
        <f t="shared" si="8"/>
        <v>0</v>
      </c>
      <c r="I27" s="67"/>
      <c r="J27" s="67"/>
      <c r="K27" s="68" t="s">
        <v>189</v>
      </c>
    </row>
    <row r="28" spans="1:11" ht="22.5" customHeight="1" x14ac:dyDescent="0.25">
      <c r="A28" s="12" t="s">
        <v>24</v>
      </c>
      <c r="B28" s="19" t="s">
        <v>10</v>
      </c>
      <c r="C28" s="18"/>
      <c r="D28" s="18"/>
      <c r="E28" s="19"/>
      <c r="F28" s="24">
        <f>SUM(F29:F34)</f>
        <v>0</v>
      </c>
      <c r="G28" s="24">
        <f>SUM(G29:G34)</f>
        <v>0</v>
      </c>
      <c r="H28" s="24">
        <f>SUM(H29:H34)</f>
        <v>0</v>
      </c>
      <c r="I28" s="24">
        <f>SUM(I29:I34)</f>
        <v>0</v>
      </c>
      <c r="J28" s="24"/>
      <c r="K28" s="67"/>
    </row>
    <row r="29" spans="1:11" ht="22.5" customHeight="1" x14ac:dyDescent="0.25">
      <c r="A29" s="71"/>
      <c r="B29" s="68" t="s">
        <v>93</v>
      </c>
      <c r="C29" s="71" t="s">
        <v>113</v>
      </c>
      <c r="D29" s="71"/>
      <c r="E29" s="71"/>
      <c r="F29" s="69">
        <f t="shared" ref="F29:F34" si="9">D29*E29</f>
        <v>0</v>
      </c>
      <c r="G29" s="69">
        <f t="shared" ref="G29:G53" si="10">F29*0.24</f>
        <v>0</v>
      </c>
      <c r="H29" s="70">
        <f t="shared" si="5"/>
        <v>0</v>
      </c>
      <c r="I29" s="69"/>
      <c r="J29" s="69"/>
      <c r="K29" s="67" t="s">
        <v>117</v>
      </c>
    </row>
    <row r="30" spans="1:11" ht="22.5" customHeight="1" x14ac:dyDescent="0.25">
      <c r="A30" s="71"/>
      <c r="B30" s="68" t="s">
        <v>94</v>
      </c>
      <c r="C30" s="27" t="s">
        <v>108</v>
      </c>
      <c r="D30" s="71"/>
      <c r="E30" s="71"/>
      <c r="F30" s="69">
        <f t="shared" si="9"/>
        <v>0</v>
      </c>
      <c r="G30" s="69">
        <f t="shared" si="10"/>
        <v>0</v>
      </c>
      <c r="H30" s="70">
        <f t="shared" si="5"/>
        <v>0</v>
      </c>
      <c r="I30" s="69"/>
      <c r="J30" s="69"/>
      <c r="K30" s="67" t="s">
        <v>117</v>
      </c>
    </row>
    <row r="31" spans="1:11" ht="22.5" customHeight="1" x14ac:dyDescent="0.25">
      <c r="A31" s="71"/>
      <c r="B31" s="68" t="s">
        <v>92</v>
      </c>
      <c r="C31" s="27" t="s">
        <v>108</v>
      </c>
      <c r="D31" s="71"/>
      <c r="E31" s="71"/>
      <c r="F31" s="69">
        <f t="shared" si="9"/>
        <v>0</v>
      </c>
      <c r="G31" s="69">
        <f t="shared" si="10"/>
        <v>0</v>
      </c>
      <c r="H31" s="70">
        <f t="shared" si="5"/>
        <v>0</v>
      </c>
      <c r="I31" s="69"/>
      <c r="J31" s="69"/>
      <c r="K31" s="67" t="s">
        <v>117</v>
      </c>
    </row>
    <row r="32" spans="1:11" ht="22.5" customHeight="1" x14ac:dyDescent="0.25">
      <c r="A32" s="71"/>
      <c r="B32" s="68" t="s">
        <v>115</v>
      </c>
      <c r="C32" s="71" t="s">
        <v>114</v>
      </c>
      <c r="D32" s="71"/>
      <c r="E32" s="32"/>
      <c r="F32" s="69">
        <f t="shared" si="9"/>
        <v>0</v>
      </c>
      <c r="G32" s="69">
        <f t="shared" si="10"/>
        <v>0</v>
      </c>
      <c r="H32" s="70">
        <f t="shared" si="5"/>
        <v>0</v>
      </c>
      <c r="I32" s="69"/>
      <c r="J32" s="69"/>
      <c r="K32" s="67" t="s">
        <v>117</v>
      </c>
    </row>
    <row r="33" spans="1:11" ht="22.5" customHeight="1" x14ac:dyDescent="0.25">
      <c r="A33" s="71"/>
      <c r="B33" s="68" t="s">
        <v>95</v>
      </c>
      <c r="C33" s="71"/>
      <c r="D33" s="71"/>
      <c r="E33" s="71"/>
      <c r="F33" s="69">
        <f t="shared" ref="F33" si="11">D33*E33</f>
        <v>0</v>
      </c>
      <c r="G33" s="69">
        <f t="shared" ref="G33" si="12">F33*0.24</f>
        <v>0</v>
      </c>
      <c r="H33" s="70">
        <f t="shared" ref="H33" si="13">F33+G33</f>
        <v>0</v>
      </c>
      <c r="I33" s="69"/>
      <c r="J33" s="69"/>
      <c r="K33" s="67" t="s">
        <v>118</v>
      </c>
    </row>
    <row r="34" spans="1:11" ht="21" customHeight="1" x14ac:dyDescent="0.25">
      <c r="A34" s="71"/>
      <c r="B34" s="68" t="s">
        <v>95</v>
      </c>
      <c r="C34" s="71"/>
      <c r="D34" s="71"/>
      <c r="E34" s="71"/>
      <c r="F34" s="69">
        <f t="shared" si="9"/>
        <v>0</v>
      </c>
      <c r="G34" s="69">
        <f t="shared" si="10"/>
        <v>0</v>
      </c>
      <c r="H34" s="70">
        <f t="shared" si="5"/>
        <v>0</v>
      </c>
      <c r="I34" s="69"/>
      <c r="J34" s="69"/>
      <c r="K34" s="67" t="s">
        <v>118</v>
      </c>
    </row>
    <row r="35" spans="1:11" ht="54.75" customHeight="1" x14ac:dyDescent="0.25">
      <c r="A35" s="12" t="s">
        <v>25</v>
      </c>
      <c r="B35" s="19" t="s">
        <v>11</v>
      </c>
      <c r="C35" s="18"/>
      <c r="D35" s="18"/>
      <c r="E35" s="19"/>
      <c r="F35" s="24">
        <f>SUM(F36:F40)</f>
        <v>0</v>
      </c>
      <c r="G35" s="24">
        <f t="shared" ref="G35:I35" si="14">SUM(G36:G40)</f>
        <v>0</v>
      </c>
      <c r="H35" s="24">
        <f t="shared" si="14"/>
        <v>0</v>
      </c>
      <c r="I35" s="24">
        <f t="shared" si="14"/>
        <v>0</v>
      </c>
      <c r="J35" s="24"/>
      <c r="K35" s="67"/>
    </row>
    <row r="36" spans="1:11" ht="42.75" customHeight="1" x14ac:dyDescent="0.25">
      <c r="A36" s="101"/>
      <c r="B36" s="1" t="s">
        <v>96</v>
      </c>
      <c r="C36" s="72" t="s">
        <v>111</v>
      </c>
      <c r="D36" s="71"/>
      <c r="E36" s="32"/>
      <c r="F36" s="69">
        <f t="shared" ref="F36:F40" si="15">D36*E36</f>
        <v>0</v>
      </c>
      <c r="G36" s="69">
        <f t="shared" si="10"/>
        <v>0</v>
      </c>
      <c r="H36" s="70">
        <f t="shared" si="5"/>
        <v>0</v>
      </c>
      <c r="I36" s="69"/>
      <c r="J36" s="69"/>
      <c r="K36" s="252" t="s">
        <v>181</v>
      </c>
    </row>
    <row r="37" spans="1:11" ht="39.75" customHeight="1" x14ac:dyDescent="0.25">
      <c r="A37" s="101"/>
      <c r="B37" s="1" t="s">
        <v>97</v>
      </c>
      <c r="C37" s="72" t="s">
        <v>111</v>
      </c>
      <c r="D37" s="71"/>
      <c r="E37" s="32"/>
      <c r="F37" s="69">
        <f t="shared" si="15"/>
        <v>0</v>
      </c>
      <c r="G37" s="69">
        <f t="shared" si="10"/>
        <v>0</v>
      </c>
      <c r="H37" s="70">
        <f t="shared" si="5"/>
        <v>0</v>
      </c>
      <c r="I37" s="69"/>
      <c r="J37" s="69"/>
      <c r="K37" s="253"/>
    </row>
    <row r="38" spans="1:11" ht="30" customHeight="1" x14ac:dyDescent="0.25">
      <c r="A38" s="101"/>
      <c r="B38" s="68" t="s">
        <v>95</v>
      </c>
      <c r="C38" s="72" t="s">
        <v>111</v>
      </c>
      <c r="D38" s="71"/>
      <c r="E38" s="32"/>
      <c r="F38" s="69">
        <f t="shared" si="15"/>
        <v>0</v>
      </c>
      <c r="G38" s="69">
        <f t="shared" si="10"/>
        <v>0</v>
      </c>
      <c r="H38" s="70">
        <f t="shared" si="5"/>
        <v>0</v>
      </c>
      <c r="I38" s="69"/>
      <c r="J38" s="69"/>
      <c r="K38" s="253"/>
    </row>
    <row r="39" spans="1:11" ht="34.5" customHeight="1" x14ac:dyDescent="0.25">
      <c r="A39" s="101"/>
      <c r="B39" s="68" t="s">
        <v>95</v>
      </c>
      <c r="C39" s="72" t="s">
        <v>111</v>
      </c>
      <c r="D39" s="71"/>
      <c r="E39" s="32"/>
      <c r="F39" s="69">
        <f t="shared" si="15"/>
        <v>0</v>
      </c>
      <c r="G39" s="69">
        <f t="shared" si="10"/>
        <v>0</v>
      </c>
      <c r="H39" s="70">
        <f t="shared" si="5"/>
        <v>0</v>
      </c>
      <c r="I39" s="69"/>
      <c r="J39" s="69"/>
      <c r="K39" s="253"/>
    </row>
    <row r="40" spans="1:11" ht="21" customHeight="1" x14ac:dyDescent="0.25">
      <c r="A40" s="101"/>
      <c r="B40" s="68" t="s">
        <v>95</v>
      </c>
      <c r="C40" s="72" t="s">
        <v>111</v>
      </c>
      <c r="D40" s="71"/>
      <c r="E40" s="32"/>
      <c r="F40" s="69">
        <f t="shared" si="15"/>
        <v>0</v>
      </c>
      <c r="G40" s="69">
        <f t="shared" si="10"/>
        <v>0</v>
      </c>
      <c r="H40" s="70">
        <f t="shared" si="5"/>
        <v>0</v>
      </c>
      <c r="I40" s="69"/>
      <c r="J40" s="69"/>
      <c r="K40" s="254"/>
    </row>
    <row r="41" spans="1:11" ht="22.5" customHeight="1" x14ac:dyDescent="0.25">
      <c r="A41" s="12" t="s">
        <v>26</v>
      </c>
      <c r="B41" s="19" t="s">
        <v>12</v>
      </c>
      <c r="C41" s="18"/>
      <c r="D41" s="18"/>
      <c r="E41" s="19"/>
      <c r="F41" s="24">
        <f>SUM(F42:F44)</f>
        <v>0</v>
      </c>
      <c r="G41" s="24">
        <f t="shared" ref="G41:I41" si="16">SUM(G42:G44)</f>
        <v>0</v>
      </c>
      <c r="H41" s="24">
        <f t="shared" si="16"/>
        <v>0</v>
      </c>
      <c r="I41" s="24">
        <f t="shared" si="16"/>
        <v>0</v>
      </c>
      <c r="J41" s="24"/>
      <c r="K41" s="67"/>
    </row>
    <row r="42" spans="1:11" ht="22.5" customHeight="1" x14ac:dyDescent="0.25">
      <c r="A42" s="101"/>
      <c r="B42" s="1"/>
      <c r="C42" s="71"/>
      <c r="D42" s="71"/>
      <c r="E42" s="68"/>
      <c r="F42" s="69">
        <f t="shared" ref="F42:F43" si="17">D42*E42</f>
        <v>0</v>
      </c>
      <c r="G42" s="69">
        <f t="shared" si="10"/>
        <v>0</v>
      </c>
      <c r="H42" s="70">
        <f t="shared" si="5"/>
        <v>0</v>
      </c>
      <c r="I42" s="69"/>
      <c r="J42" s="69"/>
      <c r="K42" s="252" t="s">
        <v>181</v>
      </c>
    </row>
    <row r="43" spans="1:11" ht="22.5" customHeight="1" x14ac:dyDescent="0.25">
      <c r="A43" s="101"/>
      <c r="B43" s="1"/>
      <c r="C43" s="71"/>
      <c r="D43" s="71"/>
      <c r="E43" s="68"/>
      <c r="F43" s="69">
        <f t="shared" si="17"/>
        <v>0</v>
      </c>
      <c r="G43" s="69">
        <f t="shared" si="10"/>
        <v>0</v>
      </c>
      <c r="H43" s="70">
        <f t="shared" si="5"/>
        <v>0</v>
      </c>
      <c r="I43" s="69"/>
      <c r="J43" s="69"/>
      <c r="K43" s="253"/>
    </row>
    <row r="44" spans="1:11" ht="21" customHeight="1" x14ac:dyDescent="0.25">
      <c r="A44" s="101"/>
      <c r="B44" s="1"/>
      <c r="C44" s="71"/>
      <c r="D44" s="71"/>
      <c r="E44" s="68"/>
      <c r="F44" s="69">
        <f t="shared" ref="F44" si="18">D44*E44</f>
        <v>0</v>
      </c>
      <c r="G44" s="69">
        <f t="shared" si="10"/>
        <v>0</v>
      </c>
      <c r="H44" s="70">
        <f t="shared" si="5"/>
        <v>0</v>
      </c>
      <c r="I44" s="69"/>
      <c r="J44" s="69"/>
      <c r="K44" s="254"/>
    </row>
    <row r="45" spans="1:11" ht="57.75" customHeight="1" x14ac:dyDescent="0.25">
      <c r="A45" s="12" t="s">
        <v>27</v>
      </c>
      <c r="B45" s="19" t="s">
        <v>16</v>
      </c>
      <c r="C45" s="18"/>
      <c r="D45" s="18"/>
      <c r="E45" s="24"/>
      <c r="F45" s="24">
        <f>D45*E45</f>
        <v>0</v>
      </c>
      <c r="G45" s="24">
        <f>F45*0.24</f>
        <v>0</v>
      </c>
      <c r="H45" s="24">
        <f>F45+G45</f>
        <v>0</v>
      </c>
      <c r="I45" s="24"/>
      <c r="J45" s="24"/>
      <c r="K45" s="67"/>
    </row>
    <row r="46" spans="1:11" ht="21" customHeight="1" x14ac:dyDescent="0.25">
      <c r="A46" s="12" t="s">
        <v>28</v>
      </c>
      <c r="B46" s="19" t="s">
        <v>17</v>
      </c>
      <c r="C46" s="18"/>
      <c r="D46" s="18"/>
      <c r="E46" s="24"/>
      <c r="F46" s="24">
        <f>D46*E46</f>
        <v>0</v>
      </c>
      <c r="G46" s="24">
        <f>F46*0.24</f>
        <v>0</v>
      </c>
      <c r="H46" s="24">
        <f t="shared" ref="H46:H47" si="19">F46+G46</f>
        <v>0</v>
      </c>
      <c r="I46" s="24"/>
      <c r="J46" s="24"/>
      <c r="K46" s="40" t="s">
        <v>129</v>
      </c>
    </row>
    <row r="47" spans="1:11" ht="22.5" customHeight="1" x14ac:dyDescent="0.25">
      <c r="A47" s="12" t="s">
        <v>29</v>
      </c>
      <c r="B47" s="19" t="s">
        <v>14</v>
      </c>
      <c r="C47" s="18"/>
      <c r="D47" s="18"/>
      <c r="E47" s="24"/>
      <c r="F47" s="24">
        <f>SUM(F48:F53)</f>
        <v>0</v>
      </c>
      <c r="G47" s="24">
        <f t="shared" ref="G47" si="20">SUM(G48:G53)</f>
        <v>0</v>
      </c>
      <c r="H47" s="24">
        <f t="shared" si="19"/>
        <v>0</v>
      </c>
      <c r="I47" s="24">
        <f t="shared" ref="I47" si="21">SUM(I48:I53)</f>
        <v>0</v>
      </c>
      <c r="J47" s="24"/>
      <c r="K47" s="67"/>
    </row>
    <row r="48" spans="1:11" ht="32.25" customHeight="1" x14ac:dyDescent="0.25">
      <c r="A48" s="71"/>
      <c r="B48" s="68" t="s">
        <v>104</v>
      </c>
      <c r="C48" s="72" t="s">
        <v>114</v>
      </c>
      <c r="D48" s="71"/>
      <c r="E48" s="69"/>
      <c r="F48" s="69">
        <f t="shared" ref="F48:F53" si="22">D48*E48</f>
        <v>0</v>
      </c>
      <c r="G48" s="69">
        <f t="shared" si="10"/>
        <v>0</v>
      </c>
      <c r="H48" s="70">
        <f t="shared" ref="H48:H53" si="23">F48+G48</f>
        <v>0</v>
      </c>
      <c r="I48" s="69"/>
      <c r="J48" s="69"/>
      <c r="K48" s="252" t="s">
        <v>181</v>
      </c>
    </row>
    <row r="49" spans="1:11" ht="22.5" customHeight="1" x14ac:dyDescent="0.25">
      <c r="A49" s="71"/>
      <c r="B49" s="68" t="s">
        <v>87</v>
      </c>
      <c r="C49" s="72" t="s">
        <v>111</v>
      </c>
      <c r="D49" s="71"/>
      <c r="E49" s="69"/>
      <c r="F49" s="69">
        <f t="shared" si="22"/>
        <v>0</v>
      </c>
      <c r="G49" s="69">
        <f t="shared" si="10"/>
        <v>0</v>
      </c>
      <c r="H49" s="70">
        <f t="shared" si="23"/>
        <v>0</v>
      </c>
      <c r="I49" s="69"/>
      <c r="J49" s="69"/>
      <c r="K49" s="253"/>
    </row>
    <row r="50" spans="1:11" ht="25.5" customHeight="1" x14ac:dyDescent="0.25">
      <c r="A50" s="71"/>
      <c r="B50" s="68" t="s">
        <v>102</v>
      </c>
      <c r="C50" s="72" t="s">
        <v>114</v>
      </c>
      <c r="D50" s="71"/>
      <c r="E50" s="69"/>
      <c r="F50" s="69">
        <f t="shared" si="22"/>
        <v>0</v>
      </c>
      <c r="G50" s="69">
        <f t="shared" si="10"/>
        <v>0</v>
      </c>
      <c r="H50" s="70">
        <f t="shared" si="23"/>
        <v>0</v>
      </c>
      <c r="I50" s="69"/>
      <c r="J50" s="69"/>
      <c r="K50" s="253"/>
    </row>
    <row r="51" spans="1:11" ht="30" customHeight="1" x14ac:dyDescent="0.25">
      <c r="A51" s="71"/>
      <c r="B51" s="68" t="s">
        <v>103</v>
      </c>
      <c r="C51" s="72" t="s">
        <v>111</v>
      </c>
      <c r="D51" s="71"/>
      <c r="E51" s="69"/>
      <c r="F51" s="69">
        <f t="shared" si="22"/>
        <v>0</v>
      </c>
      <c r="G51" s="69">
        <f t="shared" si="10"/>
        <v>0</v>
      </c>
      <c r="H51" s="70">
        <f t="shared" si="23"/>
        <v>0</v>
      </c>
      <c r="I51" s="69"/>
      <c r="J51" s="69"/>
      <c r="K51" s="253"/>
    </row>
    <row r="52" spans="1:11" ht="30" customHeight="1" x14ac:dyDescent="0.25">
      <c r="A52" s="71"/>
      <c r="B52" s="1" t="s">
        <v>105</v>
      </c>
      <c r="C52" s="72" t="s">
        <v>111</v>
      </c>
      <c r="D52" s="71"/>
      <c r="E52" s="69"/>
      <c r="F52" s="69">
        <f t="shared" si="22"/>
        <v>0</v>
      </c>
      <c r="G52" s="69">
        <f t="shared" si="10"/>
        <v>0</v>
      </c>
      <c r="H52" s="70">
        <f t="shared" si="23"/>
        <v>0</v>
      </c>
      <c r="I52" s="69"/>
      <c r="J52" s="69"/>
      <c r="K52" s="253"/>
    </row>
    <row r="53" spans="1:11" ht="34.5" customHeight="1" x14ac:dyDescent="0.25">
      <c r="A53" s="71"/>
      <c r="B53" s="68" t="s">
        <v>95</v>
      </c>
      <c r="C53" s="71"/>
      <c r="D53" s="71"/>
      <c r="E53" s="69"/>
      <c r="F53" s="69">
        <f t="shared" si="22"/>
        <v>0</v>
      </c>
      <c r="G53" s="69">
        <f t="shared" si="10"/>
        <v>0</v>
      </c>
      <c r="H53" s="70">
        <f t="shared" si="23"/>
        <v>0</v>
      </c>
      <c r="I53" s="69"/>
      <c r="J53" s="69"/>
      <c r="K53" s="254"/>
    </row>
    <row r="54" spans="1:11" ht="30" x14ac:dyDescent="0.25">
      <c r="A54" s="12" t="s">
        <v>21</v>
      </c>
      <c r="B54" s="19" t="s">
        <v>9</v>
      </c>
      <c r="C54" s="18"/>
      <c r="D54" s="18"/>
      <c r="E54" s="24"/>
      <c r="F54" s="24">
        <f>D54*E54</f>
        <v>0</v>
      </c>
      <c r="G54" s="24">
        <f>F54*0.24</f>
        <v>0</v>
      </c>
      <c r="H54" s="24">
        <f>G54*0.24</f>
        <v>0</v>
      </c>
      <c r="I54" s="24">
        <f>F54+G54</f>
        <v>0</v>
      </c>
      <c r="J54" s="24"/>
      <c r="K54" s="40" t="s">
        <v>119</v>
      </c>
    </row>
    <row r="55" spans="1:11" ht="23.45" customHeight="1" x14ac:dyDescent="0.25">
      <c r="A55" s="12" t="s">
        <v>22</v>
      </c>
      <c r="B55" s="19" t="s">
        <v>13</v>
      </c>
      <c r="C55" s="18"/>
      <c r="D55" s="18"/>
      <c r="E55" s="24"/>
      <c r="F55" s="24">
        <f>SUM(F56:F61)</f>
        <v>0</v>
      </c>
      <c r="G55" s="24">
        <f t="shared" ref="G55:I55" si="24">SUM(G56:G61)</f>
        <v>0</v>
      </c>
      <c r="H55" s="24">
        <f t="shared" ref="H55" si="25">SUM(H56:H61)</f>
        <v>0</v>
      </c>
      <c r="I55" s="24">
        <f t="shared" si="24"/>
        <v>0</v>
      </c>
      <c r="J55" s="24"/>
      <c r="K55" s="40" t="s">
        <v>130</v>
      </c>
    </row>
    <row r="56" spans="1:11" ht="30.75" customHeight="1" x14ac:dyDescent="0.25">
      <c r="A56" s="101"/>
      <c r="B56" s="11" t="s">
        <v>100</v>
      </c>
      <c r="C56" s="71" t="s">
        <v>114</v>
      </c>
      <c r="D56" s="71"/>
      <c r="E56" s="69"/>
      <c r="F56" s="69">
        <f t="shared" ref="F56:F61" si="26">D56*E56</f>
        <v>0</v>
      </c>
      <c r="G56" s="69">
        <f t="shared" ref="G56:G61" si="27">F56*0.24</f>
        <v>0</v>
      </c>
      <c r="H56" s="70">
        <f t="shared" ref="H56:H61" si="28">F56+G56</f>
        <v>0</v>
      </c>
      <c r="I56" s="69"/>
      <c r="J56" s="69"/>
      <c r="K56" s="255" t="s">
        <v>131</v>
      </c>
    </row>
    <row r="57" spans="1:11" ht="33" customHeight="1" x14ac:dyDescent="0.25">
      <c r="A57" s="101"/>
      <c r="B57" s="1" t="s">
        <v>98</v>
      </c>
      <c r="C57" s="71" t="s">
        <v>114</v>
      </c>
      <c r="D57" s="71"/>
      <c r="E57" s="69"/>
      <c r="F57" s="69">
        <f t="shared" si="26"/>
        <v>0</v>
      </c>
      <c r="G57" s="69">
        <f t="shared" si="27"/>
        <v>0</v>
      </c>
      <c r="H57" s="70">
        <f t="shared" si="28"/>
        <v>0</v>
      </c>
      <c r="I57" s="69"/>
      <c r="J57" s="69"/>
      <c r="K57" s="256"/>
    </row>
    <row r="58" spans="1:11" ht="30" x14ac:dyDescent="0.25">
      <c r="A58" s="101"/>
      <c r="B58" s="1" t="s">
        <v>99</v>
      </c>
      <c r="C58" s="71" t="s">
        <v>114</v>
      </c>
      <c r="D58" s="71"/>
      <c r="E58" s="68"/>
      <c r="F58" s="69">
        <f t="shared" si="26"/>
        <v>0</v>
      </c>
      <c r="G58" s="69">
        <f t="shared" si="27"/>
        <v>0</v>
      </c>
      <c r="H58" s="70">
        <f t="shared" si="28"/>
        <v>0</v>
      </c>
      <c r="I58" s="69"/>
      <c r="J58" s="69"/>
      <c r="K58" s="256"/>
    </row>
    <row r="59" spans="1:11" ht="33" customHeight="1" x14ac:dyDescent="0.25">
      <c r="A59" s="101"/>
      <c r="B59" s="1" t="s">
        <v>101</v>
      </c>
      <c r="C59" s="71" t="s">
        <v>114</v>
      </c>
      <c r="D59" s="71"/>
      <c r="E59" s="68"/>
      <c r="F59" s="69">
        <f t="shared" si="26"/>
        <v>0</v>
      </c>
      <c r="G59" s="69">
        <f t="shared" si="27"/>
        <v>0</v>
      </c>
      <c r="H59" s="70">
        <f t="shared" si="28"/>
        <v>0</v>
      </c>
      <c r="I59" s="69"/>
      <c r="J59" s="69"/>
      <c r="K59" s="256"/>
    </row>
    <row r="60" spans="1:11" ht="33" customHeight="1" x14ac:dyDescent="0.25">
      <c r="A60" s="101"/>
      <c r="B60" s="68" t="s">
        <v>95</v>
      </c>
      <c r="C60" s="71"/>
      <c r="D60" s="71"/>
      <c r="E60" s="68"/>
      <c r="F60" s="69">
        <f t="shared" si="26"/>
        <v>0</v>
      </c>
      <c r="G60" s="69">
        <f t="shared" si="27"/>
        <v>0</v>
      </c>
      <c r="H60" s="70">
        <f t="shared" si="28"/>
        <v>0</v>
      </c>
      <c r="I60" s="69"/>
      <c r="J60" s="69"/>
      <c r="K60" s="256"/>
    </row>
    <row r="61" spans="1:11" ht="20.100000000000001" customHeight="1" x14ac:dyDescent="0.25">
      <c r="A61" s="101"/>
      <c r="B61" s="68" t="s">
        <v>95</v>
      </c>
      <c r="C61" s="71"/>
      <c r="D61" s="71"/>
      <c r="E61" s="68"/>
      <c r="F61" s="69">
        <f t="shared" si="26"/>
        <v>0</v>
      </c>
      <c r="G61" s="69">
        <f t="shared" si="27"/>
        <v>0</v>
      </c>
      <c r="H61" s="70">
        <f t="shared" si="28"/>
        <v>0</v>
      </c>
      <c r="I61" s="69"/>
      <c r="J61" s="69"/>
      <c r="K61" s="257"/>
    </row>
    <row r="62" spans="1:11" ht="22.5" customHeight="1" x14ac:dyDescent="0.25">
      <c r="A62" s="7"/>
      <c r="B62" s="8" t="s">
        <v>85</v>
      </c>
      <c r="C62" s="33"/>
      <c r="D62" s="33"/>
      <c r="E62" s="8"/>
      <c r="F62" s="9">
        <f>F55+F54+F47+F46+F45+F41+F35+F28+F14</f>
        <v>789135</v>
      </c>
      <c r="G62" s="9">
        <f t="shared" ref="G62:I62" si="29">G55+G54+G47+G46+G45+G41+G35+G28+G14</f>
        <v>189392.4</v>
      </c>
      <c r="H62" s="9">
        <f>H55+H54+H47+H46+H45+H41+H35+H28+H14</f>
        <v>978527.4</v>
      </c>
      <c r="I62" s="9">
        <f t="shared" si="29"/>
        <v>0</v>
      </c>
      <c r="J62" s="9"/>
      <c r="K62" s="67"/>
    </row>
    <row r="63" spans="1:11" ht="22.5" customHeight="1" x14ac:dyDescent="0.25"/>
    <row r="65" spans="1:8" x14ac:dyDescent="0.25">
      <c r="A65" s="251"/>
      <c r="B65" s="251"/>
      <c r="E65" s="13"/>
      <c r="F65" s="26"/>
      <c r="G65" s="13"/>
      <c r="H65" s="13"/>
    </row>
    <row r="66" spans="1:8" x14ac:dyDescent="0.25">
      <c r="A66" s="251"/>
      <c r="B66" s="251"/>
      <c r="E66" s="13"/>
      <c r="F66" s="26"/>
      <c r="G66" s="13"/>
      <c r="H66" s="13"/>
    </row>
    <row r="67" spans="1:8" x14ac:dyDescent="0.25">
      <c r="A67" s="251"/>
      <c r="B67" s="251"/>
      <c r="E67" s="13"/>
      <c r="F67" s="26"/>
      <c r="G67" s="13"/>
      <c r="H67" s="13"/>
    </row>
  </sheetData>
  <mergeCells count="24">
    <mergeCell ref="A67:B67"/>
    <mergeCell ref="A10:B10"/>
    <mergeCell ref="A65:B65"/>
    <mergeCell ref="A66:B66"/>
    <mergeCell ref="K36:K40"/>
    <mergeCell ref="K42:K44"/>
    <mergeCell ref="K48:K53"/>
    <mergeCell ref="K56:K61"/>
    <mergeCell ref="K15:K20"/>
    <mergeCell ref="C10:K10"/>
    <mergeCell ref="A12:K12"/>
    <mergeCell ref="A1:K1"/>
    <mergeCell ref="A2:K2"/>
    <mergeCell ref="A4:K4"/>
    <mergeCell ref="C6:K6"/>
    <mergeCell ref="C7:K7"/>
    <mergeCell ref="A3:K3"/>
    <mergeCell ref="A9:B9"/>
    <mergeCell ref="A5:I5"/>
    <mergeCell ref="A6:B6"/>
    <mergeCell ref="A7:B7"/>
    <mergeCell ref="A8:B8"/>
    <mergeCell ref="C8:K8"/>
    <mergeCell ref="C9:K9"/>
  </mergeCells>
  <printOptions horizontalCentered="1"/>
  <pageMargins left="0.39370078740157483" right="0.39370078740157483" top="0.78740157480314965" bottom="0.59055118110236227" header="0.19685039370078741" footer="0.19685039370078741"/>
  <pageSetup paperSize="9" scale="46" orientation="portrait" r:id="rId1"/>
  <headerFooter>
    <oddHeader>&amp;L&amp;G&amp;R&amp;G</oddHeader>
    <oddFooter>&amp;L&amp;A&amp;RΣελ. &amp;P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pageSetUpPr fitToPage="1"/>
  </sheetPr>
  <dimension ref="A1:K56"/>
  <sheetViews>
    <sheetView showGridLines="0" topLeftCell="A41" zoomScaleNormal="100" zoomScaleSheetLayoutView="100" workbookViewId="0">
      <selection activeCell="A56" sqref="A1:E56"/>
    </sheetView>
  </sheetViews>
  <sheetFormatPr defaultColWidth="9.140625" defaultRowHeight="15" x14ac:dyDescent="0.25"/>
  <cols>
    <col min="1" max="1" width="6.5703125" style="11" bestFit="1" customWidth="1"/>
    <col min="2" max="2" width="63" style="11" customWidth="1"/>
    <col min="3" max="3" width="18" style="11" customWidth="1"/>
    <col min="4" max="4" width="22" style="11" customWidth="1"/>
    <col min="5" max="5" width="19.85546875" style="11" customWidth="1"/>
    <col min="6" max="6" width="1.42578125" style="11" customWidth="1"/>
    <col min="7" max="7" width="5.42578125" style="11" customWidth="1"/>
    <col min="8" max="8" width="9.140625" style="11"/>
    <col min="9" max="9" width="12.140625" style="11" customWidth="1"/>
    <col min="10" max="10" width="9.140625" style="36"/>
    <col min="11" max="16384" width="9.140625" style="11"/>
  </cols>
  <sheetData>
    <row r="1" spans="1:11" s="63" customFormat="1" ht="20.100000000000001" customHeight="1" x14ac:dyDescent="0.25">
      <c r="A1" s="197" t="s">
        <v>195</v>
      </c>
      <c r="B1" s="197"/>
      <c r="C1" s="197"/>
      <c r="D1" s="197"/>
      <c r="E1" s="197"/>
      <c r="F1" s="64"/>
      <c r="G1" s="64"/>
      <c r="H1" s="64"/>
      <c r="I1" s="64"/>
      <c r="J1" s="64"/>
    </row>
    <row r="2" spans="1:11" s="63" customFormat="1" ht="39" customHeight="1" x14ac:dyDescent="0.25">
      <c r="A2" s="198" t="s">
        <v>192</v>
      </c>
      <c r="B2" s="198"/>
      <c r="C2" s="198"/>
      <c r="D2" s="198"/>
      <c r="E2" s="198"/>
      <c r="F2" s="65"/>
      <c r="G2" s="65"/>
      <c r="H2" s="65"/>
      <c r="I2" s="65"/>
      <c r="J2" s="65"/>
    </row>
    <row r="3" spans="1:11" s="63" customFormat="1" ht="31.5" customHeight="1" x14ac:dyDescent="0.25">
      <c r="A3" s="199" t="s">
        <v>242</v>
      </c>
      <c r="B3" s="199"/>
      <c r="C3" s="199"/>
      <c r="D3" s="199"/>
      <c r="E3" s="199"/>
      <c r="F3" s="65"/>
      <c r="G3" s="65"/>
      <c r="H3" s="65"/>
      <c r="I3" s="65"/>
      <c r="J3" s="65"/>
    </row>
    <row r="4" spans="1:11" s="63" customFormat="1" ht="20.100000000000001" customHeight="1" x14ac:dyDescent="0.25">
      <c r="A4" s="199" t="s">
        <v>191</v>
      </c>
      <c r="B4" s="199"/>
      <c r="C4" s="199"/>
      <c r="D4" s="199"/>
      <c r="E4" s="199"/>
      <c r="F4" s="65"/>
      <c r="G4" s="65"/>
      <c r="H4" s="65"/>
      <c r="I4" s="65"/>
      <c r="J4" s="65"/>
      <c r="K4" s="58"/>
    </row>
    <row r="5" spans="1:11" s="15" customFormat="1" x14ac:dyDescent="0.25">
      <c r="A5" s="249"/>
      <c r="B5" s="249"/>
      <c r="J5" s="66"/>
    </row>
    <row r="6" spans="1:11" s="74" customFormat="1" ht="20.100000000000001" customHeight="1" x14ac:dyDescent="0.25">
      <c r="A6" s="248" t="s">
        <v>79</v>
      </c>
      <c r="B6" s="248"/>
      <c r="C6" s="261">
        <f>'Π.1 ΠΡΟΥΠΟΛΟΓΙΣΜΟΣ ΕΡΓΟΥ'!C6:J6</f>
        <v>0</v>
      </c>
      <c r="D6" s="261"/>
      <c r="E6" s="261"/>
      <c r="J6" s="78"/>
    </row>
    <row r="7" spans="1:11" s="74" customFormat="1" ht="20.100000000000001" customHeight="1" x14ac:dyDescent="0.25">
      <c r="A7" s="248" t="s">
        <v>80</v>
      </c>
      <c r="B7" s="248"/>
      <c r="C7" s="261">
        <f>'Π.1 ΠΡΟΥΠΟΛΟΓΙΣΜΟΣ ΕΡΓΟΥ'!C7:J7</f>
        <v>0</v>
      </c>
      <c r="D7" s="261"/>
      <c r="E7" s="261"/>
      <c r="J7" s="78"/>
    </row>
    <row r="8" spans="1:11" s="74" customFormat="1" ht="20.100000000000001" customHeight="1" x14ac:dyDescent="0.25">
      <c r="A8" s="248" t="s">
        <v>75</v>
      </c>
      <c r="B8" s="248"/>
      <c r="C8" s="261">
        <f>'Π.1 ΠΡΟΥΠΟΛΟΓΙΣΜΟΣ ΕΡΓΟΥ'!C8:J8</f>
        <v>0</v>
      </c>
      <c r="D8" s="261"/>
      <c r="E8" s="261"/>
      <c r="J8" s="78"/>
    </row>
    <row r="9" spans="1:11" s="74" customFormat="1" ht="20.100000000000001" customHeight="1" x14ac:dyDescent="0.25">
      <c r="A9" s="248" t="s">
        <v>76</v>
      </c>
      <c r="B9" s="248"/>
      <c r="C9" s="261">
        <f>'Π.1 ΠΡΟΥΠΟΛΟΓΙΣΜΟΣ ΕΡΓΟΥ'!C9:J9</f>
        <v>0</v>
      </c>
      <c r="D9" s="261"/>
      <c r="E9" s="261"/>
      <c r="J9" s="78"/>
    </row>
    <row r="10" spans="1:11" s="74" customFormat="1" ht="20.100000000000001" customHeight="1" x14ac:dyDescent="0.25">
      <c r="A10" s="248" t="s">
        <v>77</v>
      </c>
      <c r="B10" s="248"/>
      <c r="C10" s="261">
        <f>'Π.1 ΠΡΟΥΠΟΛΟΓΙΣΜΟΣ ΕΡΓΟΥ'!C10:J10</f>
        <v>0</v>
      </c>
      <c r="D10" s="261"/>
      <c r="E10" s="261"/>
      <c r="J10" s="78"/>
    </row>
    <row r="11" spans="1:11" s="79" customFormat="1" x14ac:dyDescent="0.25">
      <c r="J11" s="80"/>
    </row>
    <row r="12" spans="1:11" s="79" customFormat="1" ht="24" customHeight="1" x14ac:dyDescent="0.25">
      <c r="A12" s="227" t="s">
        <v>170</v>
      </c>
      <c r="B12" s="227"/>
      <c r="C12" s="227"/>
      <c r="D12" s="227"/>
      <c r="E12" s="227"/>
      <c r="J12" s="80"/>
    </row>
    <row r="13" spans="1:11" ht="39" customHeight="1" x14ac:dyDescent="0.25">
      <c r="A13" s="12" t="s">
        <v>23</v>
      </c>
      <c r="B13" s="221" t="s">
        <v>84</v>
      </c>
      <c r="C13" s="221"/>
      <c r="D13" s="221"/>
      <c r="E13" s="221"/>
    </row>
    <row r="14" spans="1:11" ht="24" customHeight="1" x14ac:dyDescent="0.25">
      <c r="A14" s="244" t="s">
        <v>145</v>
      </c>
      <c r="B14" s="244"/>
      <c r="C14" s="244"/>
      <c r="D14" s="244"/>
      <c r="E14" s="244"/>
    </row>
    <row r="15" spans="1:11" ht="77.45" customHeight="1" x14ac:dyDescent="0.25">
      <c r="A15" s="6" t="s">
        <v>61</v>
      </c>
      <c r="B15" s="6" t="s">
        <v>62</v>
      </c>
      <c r="C15" s="6" t="s">
        <v>196</v>
      </c>
      <c r="D15" s="6" t="s">
        <v>197</v>
      </c>
      <c r="E15" s="6" t="s">
        <v>152</v>
      </c>
      <c r="H15" s="75"/>
      <c r="I15" s="75"/>
    </row>
    <row r="16" spans="1:11" ht="18" customHeight="1" x14ac:dyDescent="0.25">
      <c r="A16" s="71">
        <v>1</v>
      </c>
      <c r="B16" s="68" t="s">
        <v>41</v>
      </c>
      <c r="C16" s="76">
        <v>2.6600000000000002E-2</v>
      </c>
      <c r="D16" s="55"/>
      <c r="E16" s="35">
        <f>C16*D16</f>
        <v>0</v>
      </c>
    </row>
    <row r="17" spans="1:8" ht="18" customHeight="1" x14ac:dyDescent="0.25">
      <c r="A17" s="71" t="s">
        <v>42</v>
      </c>
      <c r="B17" s="68" t="s">
        <v>43</v>
      </c>
      <c r="C17" s="76">
        <v>0.28000000000000003</v>
      </c>
      <c r="D17" s="55"/>
      <c r="E17" s="35">
        <f t="shared" ref="E17:E33" si="0">C17*D17</f>
        <v>0</v>
      </c>
    </row>
    <row r="18" spans="1:8" ht="18" customHeight="1" x14ac:dyDescent="0.25">
      <c r="A18" s="71" t="s">
        <v>45</v>
      </c>
      <c r="B18" s="68" t="s">
        <v>46</v>
      </c>
      <c r="C18" s="76" t="s">
        <v>44</v>
      </c>
      <c r="D18" s="55"/>
      <c r="E18" s="35" t="s">
        <v>44</v>
      </c>
    </row>
    <row r="19" spans="1:8" ht="18" customHeight="1" x14ac:dyDescent="0.25">
      <c r="A19" s="71">
        <v>3</v>
      </c>
      <c r="B19" s="68" t="s">
        <v>47</v>
      </c>
      <c r="C19" s="77">
        <v>6.6699999999999995E-2</v>
      </c>
      <c r="D19" s="55"/>
      <c r="E19" s="35">
        <f t="shared" si="0"/>
        <v>0</v>
      </c>
    </row>
    <row r="20" spans="1:8" ht="18" customHeight="1" x14ac:dyDescent="0.25">
      <c r="A20" s="71">
        <v>4</v>
      </c>
      <c r="B20" s="68" t="s">
        <v>48</v>
      </c>
      <c r="C20" s="77">
        <v>0.1</v>
      </c>
      <c r="D20" s="55"/>
      <c r="E20" s="35">
        <f t="shared" si="0"/>
        <v>0</v>
      </c>
    </row>
    <row r="21" spans="1:8" ht="18" customHeight="1" x14ac:dyDescent="0.25">
      <c r="A21" s="71">
        <v>5</v>
      </c>
      <c r="B21" s="68" t="s">
        <v>49</v>
      </c>
      <c r="C21" s="77">
        <v>9.3299999999999994E-2</v>
      </c>
      <c r="D21" s="55"/>
      <c r="E21" s="35">
        <f t="shared" si="0"/>
        <v>0</v>
      </c>
    </row>
    <row r="22" spans="1:8" ht="18" customHeight="1" x14ac:dyDescent="0.25">
      <c r="A22" s="71">
        <v>6</v>
      </c>
      <c r="B22" s="68" t="s">
        <v>50</v>
      </c>
      <c r="C22" s="77">
        <v>1.67E-2</v>
      </c>
      <c r="D22" s="55"/>
      <c r="E22" s="35">
        <f t="shared" si="0"/>
        <v>0</v>
      </c>
      <c r="H22" s="44"/>
    </row>
    <row r="23" spans="1:8" ht="18" customHeight="1" x14ac:dyDescent="0.25">
      <c r="A23" s="71">
        <v>7</v>
      </c>
      <c r="B23" s="68" t="s">
        <v>51</v>
      </c>
      <c r="C23" s="77">
        <v>2.6600000000000002E-2</v>
      </c>
      <c r="D23" s="55"/>
      <c r="E23" s="35">
        <f t="shared" si="0"/>
        <v>0</v>
      </c>
    </row>
    <row r="24" spans="1:8" ht="18" customHeight="1" x14ac:dyDescent="0.25">
      <c r="A24" s="71">
        <v>8</v>
      </c>
      <c r="B24" s="68" t="s">
        <v>52</v>
      </c>
      <c r="C24" s="77">
        <v>6.7000000000000004E-2</v>
      </c>
      <c r="D24" s="55"/>
      <c r="E24" s="35">
        <f t="shared" si="0"/>
        <v>0</v>
      </c>
    </row>
    <row r="25" spans="1:8" ht="18" customHeight="1" x14ac:dyDescent="0.25">
      <c r="A25" s="71">
        <v>9</v>
      </c>
      <c r="B25" s="68" t="s">
        <v>53</v>
      </c>
      <c r="C25" s="77">
        <v>3.3300000000000003E-2</v>
      </c>
      <c r="D25" s="55"/>
      <c r="E25" s="35">
        <f t="shared" si="0"/>
        <v>0</v>
      </c>
    </row>
    <row r="26" spans="1:8" ht="18" customHeight="1" x14ac:dyDescent="0.25">
      <c r="A26" s="71">
        <v>10</v>
      </c>
      <c r="B26" s="68" t="s">
        <v>193</v>
      </c>
      <c r="C26" s="77">
        <v>0.06</v>
      </c>
      <c r="D26" s="55"/>
      <c r="E26" s="35">
        <f t="shared" si="0"/>
        <v>0</v>
      </c>
    </row>
    <row r="27" spans="1:8" ht="18" customHeight="1" x14ac:dyDescent="0.25">
      <c r="A27" s="71">
        <v>11</v>
      </c>
      <c r="B27" s="68" t="s">
        <v>54</v>
      </c>
      <c r="C27" s="77">
        <v>0.05</v>
      </c>
      <c r="D27" s="55"/>
      <c r="E27" s="35">
        <f t="shared" si="0"/>
        <v>0</v>
      </c>
    </row>
    <row r="28" spans="1:8" ht="18" customHeight="1" x14ac:dyDescent="0.25">
      <c r="A28" s="71">
        <v>12</v>
      </c>
      <c r="B28" s="68" t="s">
        <v>55</v>
      </c>
      <c r="C28" s="77">
        <v>0.01</v>
      </c>
      <c r="D28" s="55"/>
      <c r="E28" s="35">
        <f t="shared" si="0"/>
        <v>0</v>
      </c>
    </row>
    <row r="29" spans="1:8" ht="18" customHeight="1" x14ac:dyDescent="0.25">
      <c r="A29" s="71">
        <v>13</v>
      </c>
      <c r="B29" s="68" t="s">
        <v>56</v>
      </c>
      <c r="C29" s="77">
        <v>2.6600000000000002E-2</v>
      </c>
      <c r="D29" s="55"/>
      <c r="E29" s="35">
        <f t="shared" si="0"/>
        <v>0</v>
      </c>
    </row>
    <row r="30" spans="1:8" ht="18" customHeight="1" x14ac:dyDescent="0.25">
      <c r="A30" s="71">
        <v>14</v>
      </c>
      <c r="B30" s="68" t="s">
        <v>57</v>
      </c>
      <c r="C30" s="77">
        <v>2.6600000000000002E-2</v>
      </c>
      <c r="D30" s="55"/>
      <c r="E30" s="35">
        <f t="shared" si="0"/>
        <v>0</v>
      </c>
    </row>
    <row r="31" spans="1:8" ht="18" customHeight="1" x14ac:dyDescent="0.25">
      <c r="A31" s="71">
        <v>15</v>
      </c>
      <c r="B31" s="68" t="s">
        <v>58</v>
      </c>
      <c r="C31" s="77">
        <v>4.6699999999999998E-2</v>
      </c>
      <c r="D31" s="55"/>
      <c r="E31" s="35">
        <f t="shared" si="0"/>
        <v>0</v>
      </c>
    </row>
    <row r="32" spans="1:8" ht="18" customHeight="1" x14ac:dyDescent="0.25">
      <c r="A32" s="71">
        <v>16</v>
      </c>
      <c r="B32" s="68" t="s">
        <v>59</v>
      </c>
      <c r="C32" s="77">
        <v>5.33E-2</v>
      </c>
      <c r="D32" s="55"/>
      <c r="E32" s="35">
        <f t="shared" si="0"/>
        <v>0</v>
      </c>
    </row>
    <row r="33" spans="1:7" ht="18" customHeight="1" x14ac:dyDescent="0.25">
      <c r="A33" s="71">
        <v>17</v>
      </c>
      <c r="B33" s="68" t="s">
        <v>60</v>
      </c>
      <c r="C33" s="76">
        <v>1.66E-2</v>
      </c>
      <c r="D33" s="55"/>
      <c r="E33" s="35">
        <f t="shared" si="0"/>
        <v>0</v>
      </c>
    </row>
    <row r="34" spans="1:7" ht="18" customHeight="1" x14ac:dyDescent="0.25">
      <c r="A34" s="7"/>
      <c r="B34" s="8" t="s">
        <v>153</v>
      </c>
      <c r="C34" s="10">
        <f>SUM(C16:C33)</f>
        <v>0.99999999999999989</v>
      </c>
      <c r="D34" s="33"/>
      <c r="E34" s="57">
        <f>SUM(E16:E33)</f>
        <v>0</v>
      </c>
    </row>
    <row r="35" spans="1:7" x14ac:dyDescent="0.25">
      <c r="A35" s="244" t="s">
        <v>146</v>
      </c>
      <c r="B35" s="244"/>
      <c r="C35" s="244"/>
      <c r="D35" s="244"/>
      <c r="E35" s="244"/>
    </row>
    <row r="36" spans="1:7" ht="75" x14ac:dyDescent="0.25">
      <c r="A36" s="6" t="s">
        <v>61</v>
      </c>
      <c r="B36" s="6" t="s">
        <v>62</v>
      </c>
      <c r="C36" s="6" t="s">
        <v>196</v>
      </c>
      <c r="D36" s="6" t="s">
        <v>197</v>
      </c>
      <c r="E36" s="6" t="s">
        <v>152</v>
      </c>
    </row>
    <row r="37" spans="1:7" ht="18" customHeight="1" x14ac:dyDescent="0.25">
      <c r="A37" s="71">
        <v>1</v>
      </c>
      <c r="B37" s="68" t="s">
        <v>41</v>
      </c>
      <c r="C37" s="76">
        <v>2.87E-2</v>
      </c>
      <c r="D37" s="55"/>
      <c r="E37" s="35">
        <f>C37*D37</f>
        <v>0</v>
      </c>
      <c r="G37" s="36"/>
    </row>
    <row r="38" spans="1:7" ht="18" customHeight="1" x14ac:dyDescent="0.25">
      <c r="A38" s="71" t="s">
        <v>42</v>
      </c>
      <c r="B38" s="68" t="s">
        <v>43</v>
      </c>
      <c r="C38" s="76"/>
      <c r="D38" s="55"/>
      <c r="E38" s="35">
        <f t="shared" ref="E38" si="1">C38*D38</f>
        <v>0</v>
      </c>
      <c r="G38" s="36"/>
    </row>
    <row r="39" spans="1:7" ht="18" customHeight="1" x14ac:dyDescent="0.25">
      <c r="A39" s="71" t="s">
        <v>45</v>
      </c>
      <c r="B39" s="68" t="s">
        <v>46</v>
      </c>
      <c r="C39" s="76">
        <v>0.22579999999999997</v>
      </c>
      <c r="D39" s="55"/>
      <c r="E39" s="35" t="s">
        <v>44</v>
      </c>
      <c r="G39" s="36"/>
    </row>
    <row r="40" spans="1:7" ht="18" customHeight="1" x14ac:dyDescent="0.25">
      <c r="A40" s="71">
        <v>3</v>
      </c>
      <c r="B40" s="68" t="s">
        <v>47</v>
      </c>
      <c r="C40" s="76">
        <v>7.17E-2</v>
      </c>
      <c r="D40" s="55"/>
      <c r="E40" s="35">
        <f t="shared" ref="E40:E54" si="2">C40*D40</f>
        <v>0</v>
      </c>
      <c r="G40" s="36"/>
    </row>
    <row r="41" spans="1:7" ht="18" customHeight="1" x14ac:dyDescent="0.25">
      <c r="A41" s="71">
        <v>4</v>
      </c>
      <c r="B41" s="68" t="s">
        <v>48</v>
      </c>
      <c r="C41" s="76">
        <v>0.1075</v>
      </c>
      <c r="D41" s="55"/>
      <c r="E41" s="35">
        <f t="shared" si="2"/>
        <v>0</v>
      </c>
      <c r="G41" s="36"/>
    </row>
    <row r="42" spans="1:7" ht="18" customHeight="1" x14ac:dyDescent="0.25">
      <c r="A42" s="71">
        <v>5</v>
      </c>
      <c r="B42" s="68" t="s">
        <v>49</v>
      </c>
      <c r="C42" s="76">
        <v>0.10039999999999999</v>
      </c>
      <c r="D42" s="55"/>
      <c r="E42" s="35">
        <f t="shared" si="2"/>
        <v>0</v>
      </c>
      <c r="G42" s="36"/>
    </row>
    <row r="43" spans="1:7" ht="18" customHeight="1" x14ac:dyDescent="0.25">
      <c r="A43" s="71">
        <v>6</v>
      </c>
      <c r="B43" s="68" t="s">
        <v>50</v>
      </c>
      <c r="C43" s="76">
        <v>1.7899999999999999E-2</v>
      </c>
      <c r="D43" s="55"/>
      <c r="E43" s="35">
        <f t="shared" si="2"/>
        <v>0</v>
      </c>
      <c r="G43" s="36"/>
    </row>
    <row r="44" spans="1:7" ht="18" customHeight="1" x14ac:dyDescent="0.25">
      <c r="A44" s="71">
        <v>7</v>
      </c>
      <c r="B44" s="68" t="s">
        <v>51</v>
      </c>
      <c r="C44" s="76">
        <v>2.87E-2</v>
      </c>
      <c r="D44" s="55"/>
      <c r="E44" s="35">
        <f t="shared" si="2"/>
        <v>0</v>
      </c>
      <c r="G44" s="36"/>
    </row>
    <row r="45" spans="1:7" ht="18" customHeight="1" x14ac:dyDescent="0.25">
      <c r="A45" s="71">
        <v>8</v>
      </c>
      <c r="B45" s="68" t="s">
        <v>52</v>
      </c>
      <c r="C45" s="76">
        <v>7.17E-2</v>
      </c>
      <c r="D45" s="55"/>
      <c r="E45" s="35">
        <f t="shared" si="2"/>
        <v>0</v>
      </c>
      <c r="G45" s="36"/>
    </row>
    <row r="46" spans="1:7" ht="18" customHeight="1" x14ac:dyDescent="0.25">
      <c r="A46" s="71">
        <v>9</v>
      </c>
      <c r="B46" s="68" t="s">
        <v>53</v>
      </c>
      <c r="C46" s="76">
        <v>3.5799999999999998E-2</v>
      </c>
      <c r="D46" s="55"/>
      <c r="E46" s="35">
        <f t="shared" si="2"/>
        <v>0</v>
      </c>
      <c r="G46" s="36"/>
    </row>
    <row r="47" spans="1:7" ht="18" customHeight="1" x14ac:dyDescent="0.25">
      <c r="A47" s="71">
        <v>10</v>
      </c>
      <c r="B47" s="68" t="s">
        <v>193</v>
      </c>
      <c r="C47" s="76">
        <v>6.4500000000000002E-2</v>
      </c>
      <c r="D47" s="55"/>
      <c r="E47" s="35">
        <f t="shared" si="2"/>
        <v>0</v>
      </c>
      <c r="G47" s="36"/>
    </row>
    <row r="48" spans="1:7" ht="18" customHeight="1" x14ac:dyDescent="0.25">
      <c r="A48" s="71">
        <v>11</v>
      </c>
      <c r="B48" s="68" t="s">
        <v>54</v>
      </c>
      <c r="C48" s="76">
        <v>5.3800000000000001E-2</v>
      </c>
      <c r="D48" s="55"/>
      <c r="E48" s="35">
        <f t="shared" si="2"/>
        <v>0</v>
      </c>
      <c r="G48" s="36"/>
    </row>
    <row r="49" spans="1:7" ht="18" customHeight="1" x14ac:dyDescent="0.25">
      <c r="A49" s="71">
        <v>12</v>
      </c>
      <c r="B49" s="68" t="s">
        <v>55</v>
      </c>
      <c r="C49" s="76">
        <v>1.0700000000000001E-2</v>
      </c>
      <c r="D49" s="55"/>
      <c r="E49" s="35">
        <f t="shared" si="2"/>
        <v>0</v>
      </c>
      <c r="G49" s="36"/>
    </row>
    <row r="50" spans="1:7" ht="18" customHeight="1" x14ac:dyDescent="0.25">
      <c r="A50" s="71">
        <v>13</v>
      </c>
      <c r="B50" s="68" t="s">
        <v>56</v>
      </c>
      <c r="C50" s="76">
        <v>2.87E-2</v>
      </c>
      <c r="D50" s="55"/>
      <c r="E50" s="35">
        <f t="shared" si="2"/>
        <v>0</v>
      </c>
      <c r="G50" s="36"/>
    </row>
    <row r="51" spans="1:7" ht="18" customHeight="1" x14ac:dyDescent="0.25">
      <c r="A51" s="71">
        <v>14</v>
      </c>
      <c r="B51" s="68" t="s">
        <v>57</v>
      </c>
      <c r="C51" s="76">
        <v>2.87E-2</v>
      </c>
      <c r="D51" s="55"/>
      <c r="E51" s="35">
        <f t="shared" si="2"/>
        <v>0</v>
      </c>
      <c r="G51" s="36"/>
    </row>
    <row r="52" spans="1:7" ht="18" customHeight="1" x14ac:dyDescent="0.25">
      <c r="A52" s="71">
        <v>15</v>
      </c>
      <c r="B52" s="68" t="s">
        <v>58</v>
      </c>
      <c r="C52" s="76">
        <v>5.0199999999999995E-2</v>
      </c>
      <c r="D52" s="55"/>
      <c r="E52" s="35">
        <f t="shared" si="2"/>
        <v>0</v>
      </c>
      <c r="G52" s="36"/>
    </row>
    <row r="53" spans="1:7" ht="18" customHeight="1" x14ac:dyDescent="0.25">
      <c r="A53" s="71">
        <v>16</v>
      </c>
      <c r="B53" s="68" t="s">
        <v>59</v>
      </c>
      <c r="C53" s="76">
        <v>5.7300000000000004E-2</v>
      </c>
      <c r="D53" s="55"/>
      <c r="E53" s="35">
        <f t="shared" si="2"/>
        <v>0</v>
      </c>
      <c r="G53" s="36"/>
    </row>
    <row r="54" spans="1:7" ht="18" customHeight="1" x14ac:dyDescent="0.25">
      <c r="A54" s="71">
        <v>17</v>
      </c>
      <c r="B54" s="68" t="s">
        <v>60</v>
      </c>
      <c r="C54" s="76">
        <v>1.7899999999999999E-2</v>
      </c>
      <c r="D54" s="55"/>
      <c r="E54" s="35">
        <f t="shared" si="2"/>
        <v>0</v>
      </c>
      <c r="G54" s="36"/>
    </row>
    <row r="55" spans="1:7" ht="18" customHeight="1" x14ac:dyDescent="0.25">
      <c r="A55" s="7"/>
      <c r="B55" s="8" t="s">
        <v>153</v>
      </c>
      <c r="C55" s="42">
        <f>SUM(C37:C54)</f>
        <v>0.99999999999999989</v>
      </c>
      <c r="D55" s="43"/>
      <c r="E55" s="56">
        <f>SUM(E37:E54)</f>
        <v>0</v>
      </c>
    </row>
    <row r="56" spans="1:7" ht="61.9" customHeight="1" x14ac:dyDescent="0.25">
      <c r="A56" s="262" t="s">
        <v>194</v>
      </c>
      <c r="B56" s="262"/>
      <c r="C56" s="262"/>
      <c r="D56" s="262"/>
      <c r="E56" s="262"/>
    </row>
  </sheetData>
  <sheetProtection selectLockedCells="1"/>
  <mergeCells count="20">
    <mergeCell ref="A35:E35"/>
    <mergeCell ref="A14:E14"/>
    <mergeCell ref="B13:E13"/>
    <mergeCell ref="A12:E12"/>
    <mergeCell ref="A56:E56"/>
    <mergeCell ref="A10:B10"/>
    <mergeCell ref="A1:E1"/>
    <mergeCell ref="A2:E2"/>
    <mergeCell ref="A4:E4"/>
    <mergeCell ref="A5:B5"/>
    <mergeCell ref="C7:E7"/>
    <mergeCell ref="C8:E8"/>
    <mergeCell ref="C9:E9"/>
    <mergeCell ref="C10:E10"/>
    <mergeCell ref="C6:E6"/>
    <mergeCell ref="A6:B6"/>
    <mergeCell ref="A7:B7"/>
    <mergeCell ref="A8:B8"/>
    <mergeCell ref="A9:B9"/>
    <mergeCell ref="A3:E3"/>
  </mergeCells>
  <printOptions horizontalCentered="1"/>
  <pageMargins left="0.39370078740157483" right="0.39370078740157483" top="0.78740157480314965" bottom="0.59055118110236227" header="0.19685039370078741" footer="0.19685039370078741"/>
  <pageSetup paperSize="9" scale="61" orientation="portrait" r:id="rId1"/>
  <headerFooter>
    <oddHeader>&amp;L&amp;G&amp;R&amp;G</oddHeader>
    <oddFooter>&amp;L&amp;A&amp;RΣελ. &amp;P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Φύλλο4">
    <pageSetUpPr fitToPage="1"/>
  </sheetPr>
  <dimension ref="A1:K33"/>
  <sheetViews>
    <sheetView zoomScaleNormal="100" zoomScaleSheetLayoutView="100" workbookViewId="0">
      <selection activeCell="C65" sqref="C65"/>
    </sheetView>
  </sheetViews>
  <sheetFormatPr defaultRowHeight="15" x14ac:dyDescent="0.25"/>
  <cols>
    <col min="1" max="1" width="6.42578125" style="11" bestFit="1" customWidth="1"/>
    <col min="2" max="2" width="33.7109375" style="11" customWidth="1"/>
    <col min="3" max="3" width="18.42578125" style="11" customWidth="1"/>
    <col min="4" max="8" width="13" style="11" customWidth="1"/>
    <col min="9" max="9" width="1.42578125" style="11" customWidth="1"/>
    <col min="10" max="16384" width="9.140625" style="11"/>
  </cols>
  <sheetData>
    <row r="1" spans="1:11" s="63" customFormat="1" ht="20.100000000000001" customHeight="1" x14ac:dyDescent="0.25">
      <c r="A1" s="197" t="s">
        <v>78</v>
      </c>
      <c r="B1" s="197"/>
      <c r="C1" s="197"/>
      <c r="D1" s="197"/>
      <c r="E1" s="197"/>
      <c r="F1" s="197"/>
      <c r="G1" s="197"/>
      <c r="H1" s="197"/>
      <c r="I1" s="64"/>
      <c r="J1" s="64"/>
    </row>
    <row r="2" spans="1:11" s="63" customFormat="1" ht="39" customHeight="1" x14ac:dyDescent="0.25">
      <c r="A2" s="198" t="s">
        <v>192</v>
      </c>
      <c r="B2" s="198"/>
      <c r="C2" s="198"/>
      <c r="D2" s="198"/>
      <c r="E2" s="198"/>
      <c r="F2" s="198"/>
      <c r="G2" s="198"/>
      <c r="H2" s="198"/>
      <c r="I2" s="65"/>
      <c r="J2" s="65"/>
    </row>
    <row r="3" spans="1:11" s="63" customFormat="1" ht="28.5" customHeight="1" x14ac:dyDescent="0.25">
      <c r="A3" s="199" t="s">
        <v>242</v>
      </c>
      <c r="B3" s="199"/>
      <c r="C3" s="199"/>
      <c r="D3" s="199"/>
      <c r="E3" s="199"/>
      <c r="F3" s="199"/>
      <c r="G3" s="199"/>
      <c r="H3" s="199"/>
      <c r="I3" s="65"/>
      <c r="J3" s="65"/>
    </row>
    <row r="4" spans="1:11" s="63" customFormat="1" ht="20.100000000000001" customHeight="1" x14ac:dyDescent="0.25">
      <c r="A4" s="199" t="s">
        <v>191</v>
      </c>
      <c r="B4" s="199"/>
      <c r="C4" s="199"/>
      <c r="D4" s="199"/>
      <c r="E4" s="199"/>
      <c r="F4" s="199"/>
      <c r="G4" s="199"/>
      <c r="H4" s="199"/>
      <c r="I4" s="65"/>
      <c r="J4" s="65"/>
      <c r="K4" s="58"/>
    </row>
    <row r="5" spans="1:11" s="15" customFormat="1" ht="12.75" x14ac:dyDescent="0.25">
      <c r="A5" s="249"/>
      <c r="B5" s="249"/>
      <c r="C5" s="249"/>
      <c r="D5" s="249"/>
      <c r="E5" s="249"/>
      <c r="F5" s="249"/>
      <c r="G5" s="249"/>
      <c r="H5" s="249"/>
    </row>
    <row r="6" spans="1:11" s="74" customFormat="1" ht="20.100000000000001" customHeight="1" x14ac:dyDescent="0.25">
      <c r="A6" s="248" t="s">
        <v>79</v>
      </c>
      <c r="B6" s="248"/>
      <c r="C6" s="261">
        <f>'Π.1 ΠΡΟΥΠΟΛΟΓΙΣΜΟΣ ΕΡΓΟΥ'!C6:J6</f>
        <v>0</v>
      </c>
      <c r="D6" s="261"/>
      <c r="E6" s="261"/>
      <c r="F6" s="261"/>
      <c r="G6" s="261"/>
      <c r="H6" s="261"/>
    </row>
    <row r="7" spans="1:11" s="74" customFormat="1" ht="20.100000000000001" customHeight="1" x14ac:dyDescent="0.25">
      <c r="A7" s="248" t="s">
        <v>80</v>
      </c>
      <c r="B7" s="248"/>
      <c r="C7" s="261">
        <f>'Π.1 ΠΡΟΥΠΟΛΟΓΙΣΜΟΣ ΕΡΓΟΥ'!C7:J7</f>
        <v>0</v>
      </c>
      <c r="D7" s="261"/>
      <c r="E7" s="261"/>
      <c r="F7" s="261"/>
      <c r="G7" s="261"/>
      <c r="H7" s="261"/>
    </row>
    <row r="8" spans="1:11" s="74" customFormat="1" ht="20.100000000000001" customHeight="1" x14ac:dyDescent="0.25">
      <c r="A8" s="248" t="s">
        <v>75</v>
      </c>
      <c r="B8" s="248"/>
      <c r="C8" s="261">
        <f>'Π.1 ΠΡΟΥΠΟΛΟΓΙΣΜΟΣ ΕΡΓΟΥ'!C8:J8</f>
        <v>0</v>
      </c>
      <c r="D8" s="261"/>
      <c r="E8" s="261"/>
      <c r="F8" s="261"/>
      <c r="G8" s="261"/>
      <c r="H8" s="261"/>
    </row>
    <row r="9" spans="1:11" s="74" customFormat="1" ht="20.100000000000001" customHeight="1" x14ac:dyDescent="0.25">
      <c r="A9" s="248" t="s">
        <v>76</v>
      </c>
      <c r="B9" s="248"/>
      <c r="C9" s="261">
        <f>'Π.1 ΠΡΟΥΠΟΛΟΓΙΣΜΟΣ ΕΡΓΟΥ'!C9:J9</f>
        <v>0</v>
      </c>
      <c r="D9" s="261"/>
      <c r="E9" s="261"/>
      <c r="F9" s="261"/>
      <c r="G9" s="261"/>
      <c r="H9" s="261"/>
    </row>
    <row r="10" spans="1:11" s="74" customFormat="1" ht="20.100000000000001" customHeight="1" x14ac:dyDescent="0.25">
      <c r="A10" s="248" t="s">
        <v>77</v>
      </c>
      <c r="B10" s="248"/>
      <c r="C10" s="261">
        <f>'Π.1 ΠΡΟΥΠΟΛΟΓΙΣΜΟΣ ΕΡΓΟΥ'!C10:J10</f>
        <v>0</v>
      </c>
      <c r="D10" s="261"/>
      <c r="E10" s="261"/>
      <c r="F10" s="261"/>
      <c r="G10" s="261"/>
      <c r="H10" s="261"/>
    </row>
    <row r="11" spans="1:11" s="79" customFormat="1" x14ac:dyDescent="0.25"/>
    <row r="12" spans="1:11" s="79" customFormat="1" ht="18" customHeight="1" x14ac:dyDescent="0.25">
      <c r="A12" s="265" t="s">
        <v>172</v>
      </c>
      <c r="B12" s="266"/>
      <c r="C12" s="266"/>
      <c r="D12" s="266"/>
      <c r="E12" s="266"/>
      <c r="F12" s="266"/>
      <c r="G12" s="266"/>
      <c r="H12" s="266"/>
    </row>
    <row r="13" spans="1:11" s="79" customFormat="1" ht="60" x14ac:dyDescent="0.25">
      <c r="A13" s="6" t="s">
        <v>61</v>
      </c>
      <c r="B13" s="6" t="s">
        <v>137</v>
      </c>
      <c r="C13" s="6" t="s">
        <v>81</v>
      </c>
      <c r="D13" s="6" t="s">
        <v>106</v>
      </c>
      <c r="E13" s="6" t="s">
        <v>82</v>
      </c>
      <c r="F13" s="23" t="s">
        <v>107</v>
      </c>
      <c r="G13" s="6" t="s">
        <v>83</v>
      </c>
      <c r="H13" s="6" t="s">
        <v>112</v>
      </c>
    </row>
    <row r="14" spans="1:11" s="79" customFormat="1" ht="21.95" customHeight="1" x14ac:dyDescent="0.25">
      <c r="A14" s="28">
        <v>1</v>
      </c>
      <c r="B14" s="84" t="s">
        <v>120</v>
      </c>
      <c r="C14" s="27" t="s">
        <v>238</v>
      </c>
      <c r="D14" s="27"/>
      <c r="E14" s="30"/>
      <c r="F14" s="85">
        <f t="shared" ref="F14:F24" si="0">D14*E14</f>
        <v>0</v>
      </c>
      <c r="G14" s="85">
        <f t="shared" ref="G14:G24" si="1">F14*0.24</f>
        <v>0</v>
      </c>
      <c r="H14" s="86">
        <f>F14+G14</f>
        <v>0</v>
      </c>
    </row>
    <row r="15" spans="1:11" s="79" customFormat="1" ht="21.95" customHeight="1" thickBot="1" x14ac:dyDescent="0.3">
      <c r="A15" s="87">
        <v>2</v>
      </c>
      <c r="B15" s="84" t="s">
        <v>121</v>
      </c>
      <c r="C15" s="27" t="s">
        <v>239</v>
      </c>
      <c r="D15" s="88"/>
      <c r="E15" s="89"/>
      <c r="F15" s="85">
        <f t="shared" si="0"/>
        <v>0</v>
      </c>
      <c r="G15" s="85">
        <f t="shared" si="1"/>
        <v>0</v>
      </c>
      <c r="H15" s="86">
        <f t="shared" ref="H15:H24" si="2">F15+G15</f>
        <v>0</v>
      </c>
    </row>
    <row r="16" spans="1:11" s="79" customFormat="1" ht="21.95" customHeight="1" x14ac:dyDescent="0.25">
      <c r="A16" s="87">
        <v>3</v>
      </c>
      <c r="B16" s="84" t="s">
        <v>122</v>
      </c>
      <c r="C16" s="27" t="s">
        <v>239</v>
      </c>
      <c r="D16" s="88"/>
      <c r="E16" s="31"/>
      <c r="F16" s="85">
        <f t="shared" si="0"/>
        <v>0</v>
      </c>
      <c r="G16" s="85">
        <f t="shared" si="1"/>
        <v>0</v>
      </c>
      <c r="H16" s="86">
        <f t="shared" si="2"/>
        <v>0</v>
      </c>
    </row>
    <row r="17" spans="1:8" s="79" customFormat="1" ht="30" x14ac:dyDescent="0.25">
      <c r="A17" s="87">
        <v>4</v>
      </c>
      <c r="B17" s="84" t="s">
        <v>123</v>
      </c>
      <c r="C17" s="27" t="s">
        <v>239</v>
      </c>
      <c r="D17" s="88"/>
      <c r="E17" s="31"/>
      <c r="F17" s="85">
        <f t="shared" si="0"/>
        <v>0</v>
      </c>
      <c r="G17" s="85">
        <f t="shared" si="1"/>
        <v>0</v>
      </c>
      <c r="H17" s="86">
        <f t="shared" si="2"/>
        <v>0</v>
      </c>
    </row>
    <row r="18" spans="1:8" s="79" customFormat="1" ht="21.95" customHeight="1" x14ac:dyDescent="0.25">
      <c r="A18" s="28">
        <v>5</v>
      </c>
      <c r="B18" s="84" t="s">
        <v>124</v>
      </c>
      <c r="C18" s="27" t="s">
        <v>239</v>
      </c>
      <c r="D18" s="88"/>
      <c r="E18" s="31"/>
      <c r="F18" s="85">
        <f t="shared" si="0"/>
        <v>0</v>
      </c>
      <c r="G18" s="85">
        <f t="shared" si="1"/>
        <v>0</v>
      </c>
      <c r="H18" s="86">
        <f t="shared" si="2"/>
        <v>0</v>
      </c>
    </row>
    <row r="19" spans="1:8" s="79" customFormat="1" ht="21.95" customHeight="1" x14ac:dyDescent="0.25">
      <c r="A19" s="87">
        <v>6</v>
      </c>
      <c r="B19" s="84" t="s">
        <v>125</v>
      </c>
      <c r="C19" s="27" t="s">
        <v>239</v>
      </c>
      <c r="D19" s="88"/>
      <c r="E19" s="31"/>
      <c r="F19" s="85">
        <f t="shared" si="0"/>
        <v>0</v>
      </c>
      <c r="G19" s="85">
        <f t="shared" si="1"/>
        <v>0</v>
      </c>
      <c r="H19" s="86">
        <f t="shared" si="2"/>
        <v>0</v>
      </c>
    </row>
    <row r="20" spans="1:8" s="79" customFormat="1" x14ac:dyDescent="0.25">
      <c r="A20" s="87">
        <v>7</v>
      </c>
      <c r="B20" s="84" t="s">
        <v>126</v>
      </c>
      <c r="C20" s="88" t="s">
        <v>128</v>
      </c>
      <c r="D20" s="88"/>
      <c r="E20" s="31"/>
      <c r="F20" s="85">
        <f t="shared" si="0"/>
        <v>0</v>
      </c>
      <c r="G20" s="85">
        <f t="shared" si="1"/>
        <v>0</v>
      </c>
      <c r="H20" s="86">
        <f t="shared" si="2"/>
        <v>0</v>
      </c>
    </row>
    <row r="21" spans="1:8" s="79" customFormat="1" ht="21.95" customHeight="1" x14ac:dyDescent="0.25">
      <c r="A21" s="87">
        <v>8</v>
      </c>
      <c r="B21" s="84" t="s">
        <v>138</v>
      </c>
      <c r="C21" s="88"/>
      <c r="D21" s="88"/>
      <c r="E21" s="31"/>
      <c r="F21" s="85">
        <f t="shared" si="0"/>
        <v>0</v>
      </c>
      <c r="G21" s="85">
        <f t="shared" si="1"/>
        <v>0</v>
      </c>
      <c r="H21" s="86">
        <f t="shared" si="2"/>
        <v>0</v>
      </c>
    </row>
    <row r="22" spans="1:8" s="79" customFormat="1" ht="21.95" customHeight="1" x14ac:dyDescent="0.25">
      <c r="A22" s="28">
        <v>9</v>
      </c>
      <c r="B22" s="84" t="s">
        <v>127</v>
      </c>
      <c r="C22" s="88"/>
      <c r="D22" s="88"/>
      <c r="E22" s="31"/>
      <c r="F22" s="85">
        <f t="shared" si="0"/>
        <v>0</v>
      </c>
      <c r="G22" s="85">
        <f t="shared" si="1"/>
        <v>0</v>
      </c>
      <c r="H22" s="86">
        <f t="shared" si="2"/>
        <v>0</v>
      </c>
    </row>
    <row r="23" spans="1:8" s="79" customFormat="1" ht="21.95" customHeight="1" x14ac:dyDescent="0.25">
      <c r="A23" s="87">
        <v>10</v>
      </c>
      <c r="B23" s="84" t="s">
        <v>127</v>
      </c>
      <c r="C23" s="88"/>
      <c r="D23" s="88"/>
      <c r="E23" s="31"/>
      <c r="F23" s="85">
        <f t="shared" si="0"/>
        <v>0</v>
      </c>
      <c r="G23" s="85">
        <f t="shared" si="1"/>
        <v>0</v>
      </c>
      <c r="H23" s="86">
        <f t="shared" si="2"/>
        <v>0</v>
      </c>
    </row>
    <row r="24" spans="1:8" s="79" customFormat="1" ht="21.95" customHeight="1" x14ac:dyDescent="0.25">
      <c r="A24" s="87">
        <v>11</v>
      </c>
      <c r="B24" s="84" t="s">
        <v>127</v>
      </c>
      <c r="C24" s="88"/>
      <c r="D24" s="88"/>
      <c r="E24" s="31"/>
      <c r="F24" s="85">
        <f t="shared" si="0"/>
        <v>0</v>
      </c>
      <c r="G24" s="85">
        <f t="shared" si="1"/>
        <v>0</v>
      </c>
      <c r="H24" s="86">
        <f t="shared" si="2"/>
        <v>0</v>
      </c>
    </row>
    <row r="25" spans="1:8" s="79" customFormat="1" ht="18" customHeight="1" x14ac:dyDescent="0.25">
      <c r="A25" s="90"/>
      <c r="B25" s="19" t="s">
        <v>112</v>
      </c>
      <c r="C25" s="34"/>
      <c r="D25" s="91"/>
      <c r="E25" s="92"/>
      <c r="F25" s="24">
        <f>SUM(F14:F24)</f>
        <v>0</v>
      </c>
      <c r="G25" s="24">
        <f t="shared" ref="G25:H25" si="3">SUM(G14:G24)</f>
        <v>0</v>
      </c>
      <c r="H25" s="24">
        <f t="shared" si="3"/>
        <v>0</v>
      </c>
    </row>
    <row r="26" spans="1:8" s="79" customFormat="1" x14ac:dyDescent="0.25"/>
    <row r="27" spans="1:8" s="79" customFormat="1" ht="30" x14ac:dyDescent="0.25">
      <c r="B27" s="167" t="s">
        <v>240</v>
      </c>
      <c r="C27" s="169">
        <f>F25</f>
        <v>0</v>
      </c>
      <c r="D27" s="264"/>
      <c r="E27" s="264"/>
      <c r="F27" s="264"/>
      <c r="G27" s="264"/>
      <c r="H27" s="264"/>
    </row>
    <row r="28" spans="1:8" s="79" customFormat="1" ht="29.25" customHeight="1" x14ac:dyDescent="0.25">
      <c r="B28" s="168" t="s">
        <v>241</v>
      </c>
      <c r="C28" s="170"/>
      <c r="D28" s="264"/>
      <c r="E28" s="264"/>
      <c r="F28" s="264"/>
      <c r="G28" s="264"/>
      <c r="H28" s="264"/>
    </row>
    <row r="29" spans="1:8" s="79" customFormat="1" ht="45.75" customHeight="1" x14ac:dyDescent="0.25">
      <c r="B29" s="167" t="s">
        <v>198</v>
      </c>
      <c r="C29" s="171" t="e">
        <f>C27/C28</f>
        <v>#DIV/0!</v>
      </c>
      <c r="D29" s="263" t="s">
        <v>139</v>
      </c>
      <c r="E29" s="263"/>
      <c r="F29" s="263"/>
      <c r="G29" s="263"/>
      <c r="H29" s="263"/>
    </row>
    <row r="30" spans="1:8" s="79" customFormat="1" x14ac:dyDescent="0.25"/>
    <row r="31" spans="1:8" s="79" customFormat="1" ht="23.45" customHeight="1" x14ac:dyDescent="0.25">
      <c r="B31" s="81" t="s">
        <v>135</v>
      </c>
    </row>
    <row r="32" spans="1:8" s="79" customFormat="1" ht="21.6" customHeight="1" x14ac:dyDescent="0.25">
      <c r="B32" s="82" t="s">
        <v>133</v>
      </c>
    </row>
    <row r="33" spans="2:2" s="79" customFormat="1" ht="27" customHeight="1" x14ac:dyDescent="0.25">
      <c r="B33" s="82" t="s">
        <v>134</v>
      </c>
    </row>
  </sheetData>
  <mergeCells count="19">
    <mergeCell ref="C6:H6"/>
    <mergeCell ref="C7:H7"/>
    <mergeCell ref="A6:B6"/>
    <mergeCell ref="A7:B7"/>
    <mergeCell ref="A1:H1"/>
    <mergeCell ref="A2:H2"/>
    <mergeCell ref="A4:H4"/>
    <mergeCell ref="A5:H5"/>
    <mergeCell ref="A3:H3"/>
    <mergeCell ref="A8:B8"/>
    <mergeCell ref="C8:H8"/>
    <mergeCell ref="C9:H9"/>
    <mergeCell ref="D29:H29"/>
    <mergeCell ref="D27:H27"/>
    <mergeCell ref="D28:H28"/>
    <mergeCell ref="A12:H12"/>
    <mergeCell ref="A9:B9"/>
    <mergeCell ref="A10:B10"/>
    <mergeCell ref="C10:H10"/>
  </mergeCells>
  <printOptions horizontalCentered="1"/>
  <pageMargins left="0.39370078740157483" right="0.39370078740157483" top="0.78740157480314965" bottom="0.59055118110236227" header="0.19685039370078741" footer="0.19685039370078741"/>
  <pageSetup paperSize="9" scale="76" orientation="portrait" r:id="rId1"/>
  <headerFooter>
    <oddHeader>&amp;L&amp;G&amp;R&amp;G</oddHeader>
    <oddFooter>&amp;L&amp;A&amp;RΣελ. &amp;P /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5">
    <pageSetUpPr fitToPage="1"/>
  </sheetPr>
  <dimension ref="A1:L28"/>
  <sheetViews>
    <sheetView topLeftCell="A18" zoomScaleNormal="100" workbookViewId="0">
      <selection activeCell="C65" sqref="C65"/>
    </sheetView>
  </sheetViews>
  <sheetFormatPr defaultColWidth="9.140625" defaultRowHeight="15" x14ac:dyDescent="0.25"/>
  <cols>
    <col min="1" max="1" width="9.28515625" style="11" customWidth="1"/>
    <col min="2" max="2" width="40.7109375" style="11" customWidth="1"/>
    <col min="3" max="3" width="5.85546875" style="11" customWidth="1"/>
    <col min="4" max="7" width="10.7109375" style="11" customWidth="1"/>
    <col min="8" max="8" width="13.28515625" style="11" customWidth="1"/>
    <col min="9" max="9" width="17.5703125" style="11" customWidth="1"/>
    <col min="10" max="10" width="1.7109375" style="11" customWidth="1"/>
    <col min="11" max="16384" width="9.140625" style="11"/>
  </cols>
  <sheetData>
    <row r="1" spans="1:12" s="63" customFormat="1" ht="20.100000000000001" customHeight="1" x14ac:dyDescent="0.25">
      <c r="A1" s="197" t="s">
        <v>78</v>
      </c>
      <c r="B1" s="197"/>
      <c r="C1" s="197"/>
      <c r="D1" s="197"/>
      <c r="E1" s="197"/>
      <c r="F1" s="197"/>
      <c r="G1" s="197"/>
      <c r="H1" s="197"/>
      <c r="I1" s="197"/>
      <c r="J1" s="93"/>
      <c r="K1" s="93"/>
      <c r="L1" s="93"/>
    </row>
    <row r="2" spans="1:12" s="63" customFormat="1" ht="39" customHeight="1" x14ac:dyDescent="0.25">
      <c r="A2" s="198" t="s">
        <v>192</v>
      </c>
      <c r="B2" s="198"/>
      <c r="C2" s="198"/>
      <c r="D2" s="198"/>
      <c r="E2" s="198"/>
      <c r="F2" s="198"/>
      <c r="G2" s="198"/>
      <c r="H2" s="198"/>
      <c r="I2" s="198"/>
      <c r="J2" s="93"/>
      <c r="K2" s="93"/>
      <c r="L2" s="93"/>
    </row>
    <row r="3" spans="1:12" s="63" customFormat="1" ht="20.100000000000001" customHeight="1" x14ac:dyDescent="0.25">
      <c r="A3" s="199" t="s">
        <v>242</v>
      </c>
      <c r="B3" s="199"/>
      <c r="C3" s="199"/>
      <c r="D3" s="199"/>
      <c r="E3" s="199"/>
      <c r="F3" s="199"/>
      <c r="G3" s="199"/>
      <c r="H3" s="199"/>
      <c r="I3" s="199"/>
      <c r="J3" s="93"/>
      <c r="K3" s="93"/>
      <c r="L3" s="93"/>
    </row>
    <row r="4" spans="1:12" ht="15.75" x14ac:dyDescent="0.25">
      <c r="A4" s="199" t="s">
        <v>191</v>
      </c>
      <c r="B4" s="199"/>
      <c r="C4" s="199"/>
      <c r="D4" s="199"/>
      <c r="E4" s="199"/>
      <c r="F4" s="199"/>
      <c r="G4" s="199"/>
      <c r="H4" s="199"/>
      <c r="I4" s="199"/>
    </row>
    <row r="5" spans="1:12" s="74" customFormat="1" x14ac:dyDescent="0.25">
      <c r="A5" s="11"/>
      <c r="B5" s="11"/>
      <c r="C5" s="11"/>
      <c r="D5" s="11"/>
      <c r="E5" s="11"/>
      <c r="F5" s="11"/>
      <c r="G5" s="11"/>
      <c r="H5" s="11"/>
      <c r="I5" s="11"/>
    </row>
    <row r="6" spans="1:12" s="74" customFormat="1" ht="20.100000000000001" customHeight="1" x14ac:dyDescent="0.25">
      <c r="A6" s="268"/>
      <c r="B6" s="268"/>
      <c r="C6" s="268"/>
      <c r="D6" s="268"/>
      <c r="E6" s="268"/>
      <c r="F6" s="268"/>
      <c r="G6" s="268"/>
      <c r="H6" s="268"/>
    </row>
    <row r="7" spans="1:12" s="74" customFormat="1" ht="20.100000000000001" customHeight="1" x14ac:dyDescent="0.25">
      <c r="A7" s="248" t="s">
        <v>79</v>
      </c>
      <c r="B7" s="248"/>
      <c r="C7" s="250"/>
      <c r="D7" s="250"/>
      <c r="E7" s="250"/>
      <c r="F7" s="250"/>
      <c r="G7" s="250"/>
      <c r="H7" s="250"/>
      <c r="I7" s="250"/>
    </row>
    <row r="8" spans="1:12" s="74" customFormat="1" ht="20.100000000000001" customHeight="1" x14ac:dyDescent="0.25">
      <c r="A8" s="248" t="s">
        <v>80</v>
      </c>
      <c r="B8" s="248"/>
      <c r="C8" s="250"/>
      <c r="D8" s="250"/>
      <c r="E8" s="250"/>
      <c r="F8" s="250"/>
      <c r="G8" s="250"/>
      <c r="H8" s="250"/>
      <c r="I8" s="250"/>
    </row>
    <row r="9" spans="1:12" s="74" customFormat="1" ht="20.100000000000001" customHeight="1" x14ac:dyDescent="0.25">
      <c r="A9" s="248" t="s">
        <v>75</v>
      </c>
      <c r="B9" s="248"/>
      <c r="C9" s="250"/>
      <c r="D9" s="250"/>
      <c r="E9" s="250"/>
      <c r="F9" s="250"/>
      <c r="G9" s="250"/>
      <c r="H9" s="250"/>
      <c r="I9" s="250"/>
    </row>
    <row r="10" spans="1:12" s="74" customFormat="1" ht="20.100000000000001" customHeight="1" x14ac:dyDescent="0.25">
      <c r="A10" s="248" t="s">
        <v>76</v>
      </c>
      <c r="B10" s="248"/>
      <c r="C10" s="250"/>
      <c r="D10" s="250"/>
      <c r="E10" s="250"/>
      <c r="F10" s="250"/>
      <c r="G10" s="250"/>
      <c r="H10" s="250"/>
      <c r="I10" s="250"/>
    </row>
    <row r="11" spans="1:12" s="74" customFormat="1" ht="20.25" customHeight="1" x14ac:dyDescent="0.25">
      <c r="A11" s="248" t="s">
        <v>77</v>
      </c>
      <c r="B11" s="248"/>
      <c r="C11" s="250"/>
      <c r="D11" s="250"/>
      <c r="E11" s="250"/>
      <c r="F11" s="250"/>
      <c r="G11" s="250"/>
      <c r="H11" s="250"/>
      <c r="I11" s="250"/>
    </row>
    <row r="12" spans="1:12" ht="30" customHeight="1" x14ac:dyDescent="0.25">
      <c r="A12" s="94"/>
      <c r="B12" s="94"/>
      <c r="C12" s="94"/>
      <c r="D12" s="94"/>
      <c r="E12" s="94"/>
      <c r="F12" s="94"/>
      <c r="G12" s="94"/>
      <c r="H12" s="95"/>
      <c r="I12" s="74"/>
    </row>
    <row r="13" spans="1:12" ht="33" customHeight="1" x14ac:dyDescent="0.25">
      <c r="A13" s="265" t="s">
        <v>200</v>
      </c>
      <c r="B13" s="265"/>
      <c r="C13" s="265"/>
      <c r="D13" s="265"/>
      <c r="E13" s="265"/>
      <c r="F13" s="265"/>
      <c r="G13" s="265"/>
      <c r="H13" s="265"/>
      <c r="I13" s="265"/>
    </row>
    <row r="14" spans="1:12" ht="39" customHeight="1" x14ac:dyDescent="0.25">
      <c r="A14" s="6" t="s">
        <v>61</v>
      </c>
      <c r="B14" s="6" t="s">
        <v>175</v>
      </c>
      <c r="C14" s="6" t="s">
        <v>81</v>
      </c>
      <c r="D14" s="6" t="s">
        <v>106</v>
      </c>
      <c r="E14" s="6" t="s">
        <v>82</v>
      </c>
      <c r="F14" s="23" t="s">
        <v>107</v>
      </c>
      <c r="G14" s="6" t="s">
        <v>83</v>
      </c>
      <c r="H14" s="6" t="s">
        <v>112</v>
      </c>
      <c r="I14" s="6" t="s">
        <v>173</v>
      </c>
      <c r="L14" s="96"/>
    </row>
    <row r="15" spans="1:12" ht="22.5" customHeight="1" x14ac:dyDescent="0.25">
      <c r="A15" s="41" t="s">
        <v>30</v>
      </c>
      <c r="B15" s="46" t="s">
        <v>15</v>
      </c>
      <c r="C15" s="46"/>
      <c r="D15" s="46"/>
      <c r="E15" s="46"/>
      <c r="F15" s="47">
        <f>SUM(F16:F21)</f>
        <v>0</v>
      </c>
      <c r="G15" s="47">
        <f t="shared" ref="G15:I15" si="0">SUM(G16:G21)</f>
        <v>0</v>
      </c>
      <c r="H15" s="47">
        <f t="shared" si="0"/>
        <v>0</v>
      </c>
      <c r="I15" s="47">
        <f t="shared" si="0"/>
        <v>0</v>
      </c>
    </row>
    <row r="16" spans="1:12" ht="22.5" customHeight="1" x14ac:dyDescent="0.25">
      <c r="A16" s="71">
        <v>1</v>
      </c>
      <c r="B16" s="68" t="s">
        <v>87</v>
      </c>
      <c r="C16" s="68"/>
      <c r="D16" s="68"/>
      <c r="E16" s="68"/>
      <c r="F16" s="69">
        <f>E16*D16</f>
        <v>0</v>
      </c>
      <c r="G16" s="69">
        <f>F16*0.24</f>
        <v>0</v>
      </c>
      <c r="H16" s="97">
        <f>F16+G16</f>
        <v>0</v>
      </c>
      <c r="I16" s="67"/>
    </row>
    <row r="17" spans="1:12" ht="30" customHeight="1" x14ac:dyDescent="0.25">
      <c r="A17" s="71">
        <v>2</v>
      </c>
      <c r="B17" s="68" t="s">
        <v>88</v>
      </c>
      <c r="C17" s="68"/>
      <c r="D17" s="68"/>
      <c r="E17" s="67"/>
      <c r="F17" s="69">
        <f t="shared" ref="F17:F21" si="1">E17*D17</f>
        <v>0</v>
      </c>
      <c r="G17" s="69">
        <f t="shared" ref="G17:G21" si="2">F17*0.24</f>
        <v>0</v>
      </c>
      <c r="H17" s="97">
        <f t="shared" ref="H17:H21" si="3">F17+G17</f>
        <v>0</v>
      </c>
      <c r="I17" s="67"/>
    </row>
    <row r="18" spans="1:12" ht="34.5" customHeight="1" x14ac:dyDescent="0.25">
      <c r="A18" s="101">
        <v>3</v>
      </c>
      <c r="B18" s="1" t="s">
        <v>89</v>
      </c>
      <c r="C18" s="68"/>
      <c r="D18" s="68"/>
      <c r="E18" s="68"/>
      <c r="F18" s="69">
        <f t="shared" si="1"/>
        <v>0</v>
      </c>
      <c r="G18" s="69">
        <f t="shared" si="2"/>
        <v>0</v>
      </c>
      <c r="H18" s="97">
        <f t="shared" si="3"/>
        <v>0</v>
      </c>
      <c r="I18" s="67"/>
    </row>
    <row r="19" spans="1:12" ht="22.5" customHeight="1" x14ac:dyDescent="0.25">
      <c r="A19" s="101">
        <v>4</v>
      </c>
      <c r="B19" s="1" t="s">
        <v>90</v>
      </c>
      <c r="C19" s="68"/>
      <c r="D19" s="68"/>
      <c r="E19" s="68"/>
      <c r="F19" s="69">
        <f t="shared" si="1"/>
        <v>0</v>
      </c>
      <c r="G19" s="69">
        <f t="shared" si="2"/>
        <v>0</v>
      </c>
      <c r="H19" s="97">
        <f t="shared" si="3"/>
        <v>0</v>
      </c>
      <c r="I19" s="67"/>
    </row>
    <row r="20" spans="1:12" ht="22.5" customHeight="1" x14ac:dyDescent="0.25">
      <c r="A20" s="101">
        <v>5</v>
      </c>
      <c r="B20" s="1" t="s">
        <v>91</v>
      </c>
      <c r="C20" s="68"/>
      <c r="D20" s="68"/>
      <c r="E20" s="68"/>
      <c r="F20" s="69">
        <f t="shared" si="1"/>
        <v>0</v>
      </c>
      <c r="G20" s="69">
        <f t="shared" si="2"/>
        <v>0</v>
      </c>
      <c r="H20" s="97">
        <f t="shared" si="3"/>
        <v>0</v>
      </c>
      <c r="I20" s="67"/>
    </row>
    <row r="21" spans="1:12" ht="31.5" customHeight="1" x14ac:dyDescent="0.25">
      <c r="A21" s="101">
        <v>6</v>
      </c>
      <c r="B21" s="1"/>
      <c r="C21" s="68"/>
      <c r="D21" s="68"/>
      <c r="E21" s="68"/>
      <c r="F21" s="69">
        <f t="shared" si="1"/>
        <v>0</v>
      </c>
      <c r="G21" s="69">
        <f t="shared" si="2"/>
        <v>0</v>
      </c>
      <c r="H21" s="97">
        <f t="shared" si="3"/>
        <v>0</v>
      </c>
      <c r="I21" s="67"/>
      <c r="L21" s="96"/>
    </row>
    <row r="22" spans="1:12" ht="36" customHeight="1" x14ac:dyDescent="0.25">
      <c r="A22" s="41" t="s">
        <v>28</v>
      </c>
      <c r="B22" s="46" t="s">
        <v>17</v>
      </c>
      <c r="C22" s="46"/>
      <c r="D22" s="46"/>
      <c r="E22" s="46"/>
      <c r="F22" s="47">
        <f>D22*E22</f>
        <v>0</v>
      </c>
      <c r="G22" s="47">
        <f>F22*0.24</f>
        <v>0</v>
      </c>
      <c r="H22" s="47">
        <f>F22+G22</f>
        <v>0</v>
      </c>
      <c r="I22" s="47">
        <f>G22+H22</f>
        <v>0</v>
      </c>
    </row>
    <row r="23" spans="1:12" ht="26.45" customHeight="1" x14ac:dyDescent="0.25">
      <c r="A23" s="7"/>
      <c r="B23" s="8" t="s">
        <v>85</v>
      </c>
      <c r="C23" s="8"/>
      <c r="D23" s="8"/>
      <c r="E23" s="8"/>
      <c r="F23" s="9">
        <f>F15+F22</f>
        <v>0</v>
      </c>
      <c r="G23" s="9">
        <f t="shared" ref="G23:H23" si="4">G15+G22</f>
        <v>0</v>
      </c>
      <c r="H23" s="9">
        <f t="shared" si="4"/>
        <v>0</v>
      </c>
      <c r="I23" s="9">
        <f t="shared" ref="I23" si="5">I15+I22</f>
        <v>0</v>
      </c>
    </row>
    <row r="24" spans="1:12" ht="22.5" customHeight="1" x14ac:dyDescent="0.25">
      <c r="A24" s="267" t="s">
        <v>199</v>
      </c>
      <c r="B24" s="267"/>
      <c r="C24" s="267"/>
      <c r="D24" s="267"/>
      <c r="E24" s="267"/>
      <c r="F24" s="267"/>
      <c r="G24" s="267"/>
      <c r="H24" s="267"/>
      <c r="I24" s="267"/>
    </row>
    <row r="26" spans="1:12" x14ac:dyDescent="0.25">
      <c r="A26" s="251"/>
      <c r="B26" s="251"/>
      <c r="C26" s="13"/>
      <c r="D26" s="13"/>
      <c r="E26" s="13"/>
      <c r="F26" s="13"/>
      <c r="G26" s="13"/>
    </row>
    <row r="27" spans="1:12" x14ac:dyDescent="0.25">
      <c r="A27" s="251"/>
      <c r="B27" s="251"/>
      <c r="C27" s="13"/>
      <c r="D27" s="13"/>
      <c r="E27" s="13"/>
      <c r="F27" s="13"/>
      <c r="G27" s="13"/>
    </row>
    <row r="28" spans="1:12" x14ac:dyDescent="0.25">
      <c r="A28" s="251"/>
      <c r="B28" s="251"/>
      <c r="C28" s="13"/>
      <c r="D28" s="13"/>
      <c r="E28" s="13"/>
      <c r="F28" s="13"/>
      <c r="G28" s="13"/>
    </row>
  </sheetData>
  <mergeCells count="20">
    <mergeCell ref="A1:I1"/>
    <mergeCell ref="A2:I2"/>
    <mergeCell ref="A4:I4"/>
    <mergeCell ref="A26:B26"/>
    <mergeCell ref="A27:B27"/>
    <mergeCell ref="A8:B8"/>
    <mergeCell ref="A9:B9"/>
    <mergeCell ref="A10:B10"/>
    <mergeCell ref="A7:B7"/>
    <mergeCell ref="A6:H6"/>
    <mergeCell ref="C7:I7"/>
    <mergeCell ref="C8:I8"/>
    <mergeCell ref="C9:I9"/>
    <mergeCell ref="C10:I10"/>
    <mergeCell ref="A3:I3"/>
    <mergeCell ref="A28:B28"/>
    <mergeCell ref="A11:B11"/>
    <mergeCell ref="A13:I13"/>
    <mergeCell ref="C11:I11"/>
    <mergeCell ref="A24:I24"/>
  </mergeCells>
  <printOptions horizontalCentered="1"/>
  <pageMargins left="0.39370078740157483" right="0.39370078740157483" top="0.78740157480314965" bottom="0.59055118110236227" header="0.19685039370078741" footer="0.19685039370078741"/>
  <pageSetup paperSize="9" scale="72" orientation="portrait" r:id="rId1"/>
  <headerFooter>
    <oddHeader>&amp;L&amp;G&amp;R&amp;G</oddHeader>
    <oddFooter>&amp;L&amp;A&amp;RΣελ. &amp;P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Φύλλο6">
    <pageSetUpPr fitToPage="1"/>
  </sheetPr>
  <dimension ref="A1:L32"/>
  <sheetViews>
    <sheetView tabSelected="1" zoomScaleNormal="100" workbookViewId="0">
      <selection activeCell="C65" sqref="C65"/>
    </sheetView>
  </sheetViews>
  <sheetFormatPr defaultColWidth="9.140625" defaultRowHeight="15" x14ac:dyDescent="0.25"/>
  <cols>
    <col min="1" max="1" width="4.140625" style="102" bestFit="1" customWidth="1"/>
    <col min="2" max="2" width="9.140625" style="102"/>
    <col min="3" max="3" width="43.28515625" style="100" customWidth="1"/>
    <col min="4" max="4" width="10.140625" style="100" customWidth="1"/>
    <col min="5" max="5" width="11.5703125" style="100" customWidth="1"/>
    <col min="6" max="6" width="11.140625" style="100" customWidth="1"/>
    <col min="7" max="11" width="9.140625" style="100"/>
    <col min="12" max="12" width="13.28515625" style="100" customWidth="1"/>
    <col min="13" max="16384" width="9.140625" style="100"/>
  </cols>
  <sheetData>
    <row r="1" spans="1:12" s="63" customFormat="1" ht="20.100000000000001" customHeight="1" x14ac:dyDescent="0.25">
      <c r="A1" s="197" t="s">
        <v>78</v>
      </c>
      <c r="B1" s="197"/>
      <c r="C1" s="197"/>
      <c r="D1" s="197"/>
      <c r="E1" s="197"/>
      <c r="F1" s="197"/>
      <c r="G1" s="197"/>
      <c r="H1" s="197"/>
      <c r="I1" s="197"/>
      <c r="J1" s="197"/>
      <c r="K1" s="197"/>
      <c r="L1" s="197"/>
    </row>
    <row r="2" spans="1:12" s="63" customFormat="1" ht="39" customHeight="1" x14ac:dyDescent="0.25">
      <c r="A2" s="198" t="s">
        <v>192</v>
      </c>
      <c r="B2" s="198"/>
      <c r="C2" s="198"/>
      <c r="D2" s="198"/>
      <c r="E2" s="198"/>
      <c r="F2" s="198"/>
      <c r="G2" s="198"/>
      <c r="H2" s="198"/>
      <c r="I2" s="198"/>
      <c r="J2" s="198"/>
      <c r="K2" s="198"/>
      <c r="L2" s="198"/>
    </row>
    <row r="3" spans="1:12" s="63" customFormat="1" ht="29.25" customHeight="1" x14ac:dyDescent="0.25">
      <c r="A3" s="173"/>
      <c r="B3" s="173"/>
      <c r="C3" s="199" t="s">
        <v>242</v>
      </c>
      <c r="D3" s="199"/>
      <c r="E3" s="199"/>
      <c r="F3" s="199"/>
      <c r="G3" s="199"/>
      <c r="H3" s="199"/>
      <c r="I3" s="199"/>
      <c r="J3" s="199"/>
      <c r="K3" s="199"/>
      <c r="L3" s="173"/>
    </row>
    <row r="4" spans="1:12" s="63" customFormat="1" ht="20.100000000000001" customHeight="1" x14ac:dyDescent="0.25">
      <c r="A4" s="199" t="s">
        <v>191</v>
      </c>
      <c r="B4" s="199"/>
      <c r="C4" s="199"/>
      <c r="D4" s="199"/>
      <c r="E4" s="199"/>
      <c r="F4" s="199"/>
      <c r="G4" s="199"/>
      <c r="H4" s="199"/>
      <c r="I4" s="199"/>
      <c r="J4" s="199"/>
      <c r="K4" s="199"/>
      <c r="L4" s="199"/>
    </row>
    <row r="5" spans="1:12" s="99" customFormat="1" ht="12.75" customHeight="1" x14ac:dyDescent="0.25">
      <c r="A5" s="98"/>
      <c r="B5" s="98"/>
      <c r="C5" s="98"/>
      <c r="D5" s="98"/>
      <c r="E5" s="98"/>
      <c r="F5" s="98"/>
      <c r="G5" s="98"/>
      <c r="H5" s="98"/>
      <c r="I5" s="98"/>
      <c r="J5" s="98"/>
      <c r="K5" s="98"/>
      <c r="L5" s="98"/>
    </row>
    <row r="6" spans="1:12" s="74" customFormat="1" ht="20.100000000000001" customHeight="1" x14ac:dyDescent="0.25">
      <c r="A6" s="248" t="s">
        <v>79</v>
      </c>
      <c r="B6" s="248"/>
      <c r="C6" s="248"/>
      <c r="D6" s="261">
        <f>'Π.1 ΠΡΟΥΠΟΛΟΓΙΣΜΟΣ ΕΡΓΟΥ'!C6:J6</f>
        <v>0</v>
      </c>
      <c r="E6" s="261"/>
      <c r="F6" s="261"/>
      <c r="G6" s="261"/>
      <c r="H6" s="261"/>
      <c r="I6" s="261"/>
      <c r="J6" s="261"/>
      <c r="K6" s="261"/>
      <c r="L6" s="261"/>
    </row>
    <row r="7" spans="1:12" s="74" customFormat="1" ht="20.100000000000001" customHeight="1" x14ac:dyDescent="0.25">
      <c r="A7" s="248" t="s">
        <v>80</v>
      </c>
      <c r="B7" s="248"/>
      <c r="C7" s="248"/>
      <c r="D7" s="261">
        <f>'Π.1 ΠΡΟΥΠΟΛΟΓΙΣΜΟΣ ΕΡΓΟΥ'!C7:J7</f>
        <v>0</v>
      </c>
      <c r="E7" s="261"/>
      <c r="F7" s="261"/>
      <c r="G7" s="261"/>
      <c r="H7" s="261"/>
      <c r="I7" s="261"/>
      <c r="J7" s="261"/>
      <c r="K7" s="261"/>
      <c r="L7" s="261"/>
    </row>
    <row r="8" spans="1:12" s="74" customFormat="1" ht="20.100000000000001" customHeight="1" x14ac:dyDescent="0.25">
      <c r="A8" s="248" t="s">
        <v>75</v>
      </c>
      <c r="B8" s="248"/>
      <c r="C8" s="248"/>
      <c r="D8" s="261">
        <f>'Π.1 ΠΡΟΥΠΟΛΟΓΙΣΜΟΣ ΕΡΓΟΥ'!C8:J8</f>
        <v>0</v>
      </c>
      <c r="E8" s="261"/>
      <c r="F8" s="261"/>
      <c r="G8" s="261"/>
      <c r="H8" s="261"/>
      <c r="I8" s="261"/>
      <c r="J8" s="261"/>
      <c r="K8" s="261"/>
      <c r="L8" s="261"/>
    </row>
    <row r="9" spans="1:12" s="74" customFormat="1" ht="20.100000000000001" customHeight="1" x14ac:dyDescent="0.25">
      <c r="A9" s="248" t="s">
        <v>76</v>
      </c>
      <c r="B9" s="248"/>
      <c r="C9" s="248"/>
      <c r="D9" s="261">
        <f>'Π.1 ΠΡΟΥΠΟΛΟΓΙΣΜΟΣ ΕΡΓΟΥ'!C9:J9</f>
        <v>0</v>
      </c>
      <c r="E9" s="261"/>
      <c r="F9" s="261"/>
      <c r="G9" s="261"/>
      <c r="H9" s="261"/>
      <c r="I9" s="261"/>
      <c r="J9" s="261"/>
      <c r="K9" s="261"/>
      <c r="L9" s="261"/>
    </row>
    <row r="10" spans="1:12" s="74" customFormat="1" ht="20.100000000000001" customHeight="1" x14ac:dyDescent="0.25">
      <c r="A10" s="248" t="s">
        <v>77</v>
      </c>
      <c r="B10" s="248"/>
      <c r="C10" s="248"/>
      <c r="D10" s="261">
        <f>'Π.1 ΠΡΟΥΠΟΛΟΓΙΣΜΟΣ ΕΡΓΟΥ'!C10:J10</f>
        <v>0</v>
      </c>
      <c r="E10" s="261"/>
      <c r="F10" s="261"/>
      <c r="G10" s="261"/>
      <c r="H10" s="261"/>
      <c r="I10" s="261"/>
      <c r="J10" s="261"/>
      <c r="K10" s="261"/>
      <c r="L10" s="261"/>
    </row>
    <row r="12" spans="1:12" ht="32.25" customHeight="1" x14ac:dyDescent="0.25">
      <c r="A12" s="271" t="s">
        <v>0</v>
      </c>
      <c r="B12" s="271"/>
      <c r="C12" s="271"/>
      <c r="D12" s="271"/>
      <c r="E12" s="271"/>
      <c r="F12" s="271"/>
      <c r="G12" s="271"/>
      <c r="H12" s="271"/>
      <c r="I12" s="271"/>
      <c r="J12" s="271"/>
      <c r="K12" s="271"/>
      <c r="L12" s="271"/>
    </row>
    <row r="13" spans="1:12" ht="20.25" customHeight="1" x14ac:dyDescent="0.25">
      <c r="A13" s="272" t="s">
        <v>1</v>
      </c>
      <c r="B13" s="273" t="s">
        <v>20</v>
      </c>
      <c r="C13" s="273" t="s">
        <v>37</v>
      </c>
      <c r="D13" s="273" t="s">
        <v>2</v>
      </c>
      <c r="E13" s="273" t="s">
        <v>38</v>
      </c>
      <c r="F13" s="273" t="s">
        <v>86</v>
      </c>
      <c r="G13" s="272" t="s">
        <v>39</v>
      </c>
      <c r="H13" s="272"/>
      <c r="I13" s="272"/>
      <c r="J13" s="272"/>
      <c r="K13" s="272"/>
      <c r="L13" s="272"/>
    </row>
    <row r="14" spans="1:12" ht="36" customHeight="1" x14ac:dyDescent="0.25">
      <c r="A14" s="272"/>
      <c r="B14" s="273"/>
      <c r="C14" s="273"/>
      <c r="D14" s="273"/>
      <c r="E14" s="273"/>
      <c r="F14" s="273"/>
      <c r="G14" s="21" t="s">
        <v>3</v>
      </c>
      <c r="H14" s="21" t="s">
        <v>4</v>
      </c>
      <c r="I14" s="21" t="s">
        <v>5</v>
      </c>
      <c r="J14" s="21" t="s">
        <v>6</v>
      </c>
      <c r="K14" s="20" t="s">
        <v>7</v>
      </c>
      <c r="L14" s="20" t="s">
        <v>8</v>
      </c>
    </row>
    <row r="15" spans="1:12" ht="30" x14ac:dyDescent="0.25">
      <c r="A15" s="101">
        <v>1</v>
      </c>
      <c r="B15" s="101" t="s">
        <v>21</v>
      </c>
      <c r="C15" s="1" t="s">
        <v>183</v>
      </c>
      <c r="D15" s="2"/>
      <c r="E15" s="3"/>
      <c r="F15" s="5" t="e">
        <f t="shared" ref="F15:F25" si="0">D15/$D$25</f>
        <v>#DIV/0!</v>
      </c>
      <c r="G15" s="48"/>
      <c r="H15" s="48"/>
      <c r="I15" s="48"/>
      <c r="J15" s="48"/>
      <c r="K15" s="48"/>
      <c r="L15" s="48"/>
    </row>
    <row r="16" spans="1:12" ht="33" thickBot="1" x14ac:dyDescent="0.3">
      <c r="A16" s="101">
        <v>2</v>
      </c>
      <c r="B16" s="101" t="s">
        <v>23</v>
      </c>
      <c r="C16" s="1" t="s">
        <v>40</v>
      </c>
      <c r="D16" s="2"/>
      <c r="E16" s="3"/>
      <c r="F16" s="5" t="e">
        <f t="shared" si="0"/>
        <v>#DIV/0!</v>
      </c>
      <c r="G16" s="49"/>
      <c r="H16" s="49"/>
      <c r="I16" s="49"/>
      <c r="J16" s="49"/>
      <c r="K16" s="48"/>
      <c r="L16" s="48"/>
    </row>
    <row r="17" spans="1:12" ht="22.15" customHeight="1" x14ac:dyDescent="0.25">
      <c r="A17" s="101">
        <v>3</v>
      </c>
      <c r="B17" s="101" t="s">
        <v>24</v>
      </c>
      <c r="C17" s="1" t="s">
        <v>10</v>
      </c>
      <c r="D17" s="2"/>
      <c r="E17" s="3"/>
      <c r="F17" s="5" t="e">
        <f t="shared" si="0"/>
        <v>#DIV/0!</v>
      </c>
      <c r="G17" s="49"/>
      <c r="H17" s="49"/>
      <c r="I17" s="49"/>
      <c r="J17" s="49"/>
      <c r="K17" s="48"/>
      <c r="L17" s="48"/>
    </row>
    <row r="18" spans="1:12" ht="22.15" customHeight="1" x14ac:dyDescent="0.25">
      <c r="A18" s="101">
        <v>4</v>
      </c>
      <c r="B18" s="101" t="s">
        <v>25</v>
      </c>
      <c r="C18" s="1" t="s">
        <v>11</v>
      </c>
      <c r="D18" s="4"/>
      <c r="E18" s="3"/>
      <c r="F18" s="5" t="e">
        <f t="shared" si="0"/>
        <v>#DIV/0!</v>
      </c>
      <c r="G18" s="48"/>
      <c r="H18" s="48"/>
      <c r="I18" s="48"/>
      <c r="J18" s="48"/>
      <c r="K18" s="48"/>
      <c r="L18" s="48"/>
    </row>
    <row r="19" spans="1:12" ht="22.15" customHeight="1" x14ac:dyDescent="0.25">
      <c r="A19" s="101">
        <v>5</v>
      </c>
      <c r="B19" s="101" t="s">
        <v>26</v>
      </c>
      <c r="C19" s="1" t="s">
        <v>12</v>
      </c>
      <c r="D19" s="2"/>
      <c r="E19" s="3"/>
      <c r="F19" s="5" t="e">
        <f t="shared" si="0"/>
        <v>#DIV/0!</v>
      </c>
      <c r="G19" s="48"/>
      <c r="H19" s="48"/>
      <c r="I19" s="48"/>
      <c r="J19" s="48"/>
      <c r="K19" s="48"/>
      <c r="L19" s="48"/>
    </row>
    <row r="20" spans="1:12" ht="60" x14ac:dyDescent="0.25">
      <c r="A20" s="101">
        <v>6</v>
      </c>
      <c r="B20" s="101" t="s">
        <v>22</v>
      </c>
      <c r="C20" s="1" t="s">
        <v>184</v>
      </c>
      <c r="D20" s="2"/>
      <c r="E20" s="3"/>
      <c r="F20" s="5" t="e">
        <f t="shared" si="0"/>
        <v>#DIV/0!</v>
      </c>
      <c r="G20" s="48"/>
      <c r="H20" s="48"/>
      <c r="I20" s="48"/>
      <c r="J20" s="48"/>
      <c r="K20" s="48"/>
      <c r="L20" s="48"/>
    </row>
    <row r="21" spans="1:12" ht="20.45" customHeight="1" x14ac:dyDescent="0.25">
      <c r="A21" s="101">
        <v>7</v>
      </c>
      <c r="B21" s="101" t="s">
        <v>29</v>
      </c>
      <c r="C21" s="62" t="s">
        <v>14</v>
      </c>
      <c r="D21" s="2"/>
      <c r="E21" s="3"/>
      <c r="F21" s="5" t="e">
        <f t="shared" si="0"/>
        <v>#DIV/0!</v>
      </c>
      <c r="G21" s="48"/>
      <c r="H21" s="48"/>
      <c r="I21" s="48"/>
      <c r="J21" s="48"/>
      <c r="K21" s="48"/>
      <c r="L21" s="48"/>
    </row>
    <row r="22" spans="1:12" ht="20.45" customHeight="1" x14ac:dyDescent="0.25">
      <c r="A22" s="101">
        <v>8</v>
      </c>
      <c r="B22" s="101" t="s">
        <v>30</v>
      </c>
      <c r="C22" s="1" t="s">
        <v>15</v>
      </c>
      <c r="D22" s="2"/>
      <c r="E22" s="3"/>
      <c r="F22" s="5" t="e">
        <f t="shared" si="0"/>
        <v>#DIV/0!</v>
      </c>
      <c r="G22" s="48"/>
      <c r="H22" s="48"/>
      <c r="I22" s="48"/>
      <c r="J22" s="48"/>
      <c r="K22" s="48"/>
      <c r="L22" s="48"/>
    </row>
    <row r="23" spans="1:12" ht="60" x14ac:dyDescent="0.25">
      <c r="A23" s="101">
        <v>9</v>
      </c>
      <c r="B23" s="101" t="s">
        <v>27</v>
      </c>
      <c r="C23" s="1" t="s">
        <v>185</v>
      </c>
      <c r="D23" s="2"/>
      <c r="E23" s="3"/>
      <c r="F23" s="5" t="e">
        <f t="shared" si="0"/>
        <v>#DIV/0!</v>
      </c>
      <c r="G23" s="48"/>
      <c r="H23" s="48"/>
      <c r="I23" s="48"/>
      <c r="J23" s="48"/>
      <c r="K23" s="48"/>
      <c r="L23" s="48"/>
    </row>
    <row r="24" spans="1:12" ht="45" x14ac:dyDescent="0.25">
      <c r="A24" s="101">
        <v>10</v>
      </c>
      <c r="B24" s="101" t="s">
        <v>28</v>
      </c>
      <c r="C24" s="1" t="s">
        <v>182</v>
      </c>
      <c r="D24" s="2"/>
      <c r="E24" s="3"/>
      <c r="F24" s="5" t="e">
        <f t="shared" si="0"/>
        <v>#DIV/0!</v>
      </c>
      <c r="G24" s="48"/>
      <c r="H24" s="48"/>
      <c r="I24" s="48"/>
      <c r="J24" s="48"/>
      <c r="K24" s="48"/>
      <c r="L24" s="48"/>
    </row>
    <row r="25" spans="1:12" ht="30" x14ac:dyDescent="0.25">
      <c r="A25" s="21"/>
      <c r="B25" s="21"/>
      <c r="C25" s="50" t="s">
        <v>18</v>
      </c>
      <c r="D25" s="51">
        <f>SUM(D15:D24)</f>
        <v>0</v>
      </c>
      <c r="E25" s="51">
        <f t="shared" ref="E25" si="1">SUM(E15:E24)</f>
        <v>0</v>
      </c>
      <c r="F25" s="52" t="e">
        <f t="shared" si="0"/>
        <v>#DIV/0!</v>
      </c>
      <c r="G25" s="53" t="s">
        <v>19</v>
      </c>
      <c r="H25" s="53"/>
      <c r="I25" s="53"/>
      <c r="J25" s="53"/>
      <c r="K25" s="54"/>
      <c r="L25" s="54"/>
    </row>
    <row r="26" spans="1:12" ht="8.4499999999999993" customHeight="1" x14ac:dyDescent="0.25"/>
    <row r="27" spans="1:12" x14ac:dyDescent="0.25">
      <c r="A27" s="269" t="s">
        <v>31</v>
      </c>
      <c r="B27" s="269"/>
      <c r="C27" s="269"/>
      <c r="D27" s="269"/>
      <c r="E27" s="269"/>
      <c r="F27" s="269"/>
      <c r="G27" s="269"/>
      <c r="H27" s="269"/>
      <c r="I27" s="269"/>
      <c r="J27" s="269"/>
      <c r="K27" s="269"/>
      <c r="L27" s="269"/>
    </row>
    <row r="28" spans="1:12" x14ac:dyDescent="0.25">
      <c r="A28" s="269" t="s">
        <v>32</v>
      </c>
      <c r="B28" s="269"/>
      <c r="C28" s="269"/>
      <c r="D28" s="269"/>
      <c r="E28" s="269"/>
      <c r="F28" s="269"/>
      <c r="G28" s="269"/>
      <c r="H28" s="269"/>
      <c r="I28" s="269"/>
      <c r="J28" s="269"/>
      <c r="K28" s="269"/>
      <c r="L28" s="269"/>
    </row>
    <row r="29" spans="1:12" x14ac:dyDescent="0.25">
      <c r="A29" s="269" t="s">
        <v>33</v>
      </c>
      <c r="B29" s="269"/>
      <c r="C29" s="269"/>
      <c r="D29" s="269"/>
      <c r="E29" s="269"/>
      <c r="F29" s="269"/>
      <c r="G29" s="269"/>
      <c r="H29" s="269"/>
      <c r="I29" s="269"/>
      <c r="J29" s="269"/>
      <c r="K29" s="269"/>
      <c r="L29" s="269"/>
    </row>
    <row r="30" spans="1:12" x14ac:dyDescent="0.25">
      <c r="A30" s="269" t="s">
        <v>34</v>
      </c>
      <c r="B30" s="269"/>
      <c r="C30" s="269"/>
      <c r="D30" s="269"/>
      <c r="E30" s="269"/>
      <c r="F30" s="269"/>
      <c r="G30" s="269"/>
      <c r="H30" s="269"/>
      <c r="I30" s="269"/>
      <c r="J30" s="269"/>
      <c r="K30" s="269"/>
      <c r="L30" s="269"/>
    </row>
    <row r="31" spans="1:12" x14ac:dyDescent="0.25">
      <c r="A31" s="269" t="s">
        <v>35</v>
      </c>
      <c r="B31" s="269"/>
      <c r="C31" s="269"/>
      <c r="D31" s="269"/>
      <c r="E31" s="269"/>
      <c r="F31" s="269"/>
      <c r="G31" s="269"/>
      <c r="H31" s="269"/>
      <c r="I31" s="269"/>
      <c r="J31" s="269"/>
      <c r="K31" s="269"/>
      <c r="L31" s="269"/>
    </row>
    <row r="32" spans="1:12" ht="23.45" customHeight="1" x14ac:dyDescent="0.25">
      <c r="A32" s="270" t="s">
        <v>36</v>
      </c>
      <c r="B32" s="270"/>
      <c r="C32" s="270"/>
      <c r="D32" s="270"/>
      <c r="E32" s="270"/>
      <c r="F32" s="270"/>
      <c r="G32" s="270"/>
      <c r="H32" s="270"/>
      <c r="I32" s="270"/>
      <c r="J32" s="270"/>
      <c r="K32" s="270"/>
      <c r="L32" s="270"/>
    </row>
  </sheetData>
  <mergeCells count="28">
    <mergeCell ref="C3:K3"/>
    <mergeCell ref="A1:L1"/>
    <mergeCell ref="A2:L2"/>
    <mergeCell ref="A32:L32"/>
    <mergeCell ref="A12:L12"/>
    <mergeCell ref="A13:A14"/>
    <mergeCell ref="D13:D14"/>
    <mergeCell ref="E13:E14"/>
    <mergeCell ref="G13:L13"/>
    <mergeCell ref="B13:B14"/>
    <mergeCell ref="F13:F14"/>
    <mergeCell ref="C13:C14"/>
    <mergeCell ref="A27:L27"/>
    <mergeCell ref="A28:L28"/>
    <mergeCell ref="A29:L29"/>
    <mergeCell ref="A30:L30"/>
    <mergeCell ref="A31:L31"/>
    <mergeCell ref="A4:L4"/>
    <mergeCell ref="A6:C6"/>
    <mergeCell ref="A10:C10"/>
    <mergeCell ref="D6:L6"/>
    <mergeCell ref="D7:L7"/>
    <mergeCell ref="D8:L8"/>
    <mergeCell ref="D9:L9"/>
    <mergeCell ref="D10:L10"/>
    <mergeCell ref="A7:C7"/>
    <mergeCell ref="A8:C8"/>
    <mergeCell ref="A9:C9"/>
  </mergeCells>
  <phoneticPr fontId="3" type="noConversion"/>
  <printOptions horizontalCentered="1"/>
  <pageMargins left="0.39370078740157483" right="0.39370078740157483" top="0.78740157480314965" bottom="0.59055118110236227" header="0.19685039370078741" footer="0.19685039370078741"/>
  <pageSetup paperSize="9" scale="64" orientation="portrait" r:id="rId1"/>
  <headerFooter>
    <oddHeader>&amp;L&amp;G&amp;R&amp;G</oddHeader>
    <oddFooter>&amp;L&amp;A&amp;RΣελ. &amp;P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7</vt:i4>
      </vt:variant>
      <vt:variant>
        <vt:lpstr>Καθορισμένες περιοχές</vt:lpstr>
      </vt:variant>
      <vt:variant>
        <vt:i4>9</vt:i4>
      </vt:variant>
    </vt:vector>
  </HeadingPairs>
  <TitlesOfParts>
    <vt:vector size="16" baseType="lpstr">
      <vt:lpstr>ΤΙΜΕΣ ΑΠΛΟΠΟΙΗΜΕΝΟΥ ΚΟΣΤΟΥΣ</vt:lpstr>
      <vt:lpstr>ΤΙΜΕΣ ΑΠΛΟΠ. ΚΟΣΤΟΥΣ (3 ΑΣΤΕΡ.)</vt:lpstr>
      <vt:lpstr>Π.1 ΠΡΟΥΠΟΛΟΓΙΣΜΟΣ ΕΡΓΟΥ</vt:lpstr>
      <vt:lpstr>Π.2 ΚΤΙΡΙΑΚΑ ΕΚΣΥΓΧΡ.</vt:lpstr>
      <vt:lpstr>Π.3 ΠΕΡΙΒ.ΧΩΡ.ΧΔΣ</vt:lpstr>
      <vt:lpstr>Π.4 ΕΚΔΗΛΩΣΕΙΣ</vt:lpstr>
      <vt:lpstr>Δ.5.1 ΣΥΓΚΕΝΤΡΩΤΙΚΟΣ</vt:lpstr>
      <vt:lpstr>'Δ.5.1 ΣΥΓΚΕΝΤΡΩΤΙΚΟΣ'!_Hlk193449644</vt:lpstr>
      <vt:lpstr>'Π.1 ΠΡΟΥΠΟΛΟΓΙΣΜΟΣ ΕΡΓΟΥ'!Print_Area</vt:lpstr>
      <vt:lpstr>'Π.2 ΚΤΙΡΙΑΚΑ ΕΚΣΥΓΧΡ.'!Print_Area</vt:lpstr>
      <vt:lpstr>'Π.3 ΠΕΡΙΒ.ΧΩΡ.ΧΔΣ'!Print_Area</vt:lpstr>
      <vt:lpstr>'Π.4 ΕΚΔΗΛΩΣΕΙΣ'!Print_Area</vt:lpstr>
      <vt:lpstr>'ΤΙΜΕΣ ΑΠΛΟΠ. ΚΟΣΤΟΥΣ (3 ΑΣΤΕΡ.)'!Print_Area</vt:lpstr>
      <vt:lpstr>'ΤΙΜΕΣ ΑΠΛΟΠΟΙΗΜΕΝΟΥ ΚΟΣΤΟΥΣ'!Print_Area</vt:lpstr>
      <vt:lpstr>'Δ.5.1 ΣΥΓΚΕΝΤΡΩΤΙΚΟΣ'!Print_Titles</vt:lpstr>
      <vt:lpstr>'Π.1 ΠΡΟΥΠΟΛΟΓΙΣΜΟΣ ΕΡΓΟΥ'!Print_Titles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Ανδρέας Ιατρίδης</cp:lastModifiedBy>
  <cp:lastPrinted>2026-07-22T06:18:57Z</cp:lastPrinted>
  <dcterms:created xsi:type="dcterms:W3CDTF">2025-06-12T07:32:26Z</dcterms:created>
  <dcterms:modified xsi:type="dcterms:W3CDTF">2026-07-22T06:19:02Z</dcterms:modified>
</cp:coreProperties>
</file>